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8 Información www asotacgua com\Numeral 8\"/>
    </mc:Choice>
  </mc:AlternateContent>
  <bookViews>
    <workbookView xWindow="0" yWindow="0" windowWidth="20490" windowHeight="7680" firstSheet="5" activeTab="11"/>
  </bookViews>
  <sheets>
    <sheet name="ENERO" sheetId="1" r:id="rId1"/>
    <sheet name="FEBRERO" sheetId="3" r:id="rId2"/>
    <sheet name="MARZO" sheetId="4" r:id="rId3"/>
    <sheet name="ABRIL" sheetId="5" r:id="rId4"/>
    <sheet name="MAYO" sheetId="6" r:id="rId5"/>
    <sheet name="JUNIO" sheetId="7" r:id="rId6"/>
    <sheet name="JULIO" sheetId="8" r:id="rId7"/>
    <sheet name="AGOSTO" sheetId="9" r:id="rId8"/>
    <sheet name="SEPTIEMBRE" sheetId="10" r:id="rId9"/>
    <sheet name="OCTUBRE" sheetId="11" r:id="rId10"/>
    <sheet name="NOVIEMBRE" sheetId="12" r:id="rId11"/>
    <sheet name="DICIEMBRE" sheetId="14" r:id="rId12"/>
  </sheets>
  <definedNames>
    <definedName name="_xlnm.Print_Titles" localSheetId="3">ABRIL!$6:$7</definedName>
    <definedName name="_xlnm.Print_Titles" localSheetId="7">AGOSTO!$6:$7</definedName>
    <definedName name="_xlnm.Print_Titles" localSheetId="11">DICIEMBRE!$6:$7</definedName>
    <definedName name="_xlnm.Print_Titles" localSheetId="0">ENERO!$6:$7</definedName>
    <definedName name="_xlnm.Print_Titles" localSheetId="1">FEBRERO!$6:$7</definedName>
    <definedName name="_xlnm.Print_Titles" localSheetId="6">JULIO!$6:$7</definedName>
    <definedName name="_xlnm.Print_Titles" localSheetId="5">JUNIO!$6:$7</definedName>
    <definedName name="_xlnm.Print_Titles" localSheetId="2">MARZO!$6:$7</definedName>
    <definedName name="_xlnm.Print_Titles" localSheetId="4">MAYO!$6:$7</definedName>
    <definedName name="_xlnm.Print_Titles" localSheetId="10">NOVIEMBRE!$6:$7</definedName>
    <definedName name="_xlnm.Print_Titles" localSheetId="9">OCTUBRE!$6:$7</definedName>
    <definedName name="_xlnm.Print_Titles" localSheetId="8">SEPTIEMBRE!$6:$7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7" i="14" l="1"/>
  <c r="C149" i="14"/>
  <c r="C147" i="14"/>
  <c r="J137" i="14" l="1"/>
  <c r="J136" i="14"/>
  <c r="J135" i="14"/>
  <c r="J134" i="14"/>
  <c r="J133" i="14"/>
  <c r="J129" i="14"/>
  <c r="J128" i="14"/>
  <c r="J127" i="14"/>
  <c r="J126" i="14"/>
  <c r="J125" i="14"/>
  <c r="J124" i="14"/>
  <c r="J123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1" i="14"/>
  <c r="J20" i="14"/>
  <c r="K19" i="14"/>
  <c r="J19" i="14"/>
  <c r="J18" i="14"/>
  <c r="J17" i="14"/>
  <c r="J16" i="14"/>
  <c r="J15" i="14"/>
  <c r="J14" i="14"/>
  <c r="J13" i="14"/>
  <c r="J12" i="14"/>
  <c r="K11" i="14"/>
  <c r="C11" i="14"/>
  <c r="J11" i="14" s="1"/>
  <c r="C10" i="14"/>
  <c r="J10" i="14" s="1"/>
  <c r="C160" i="14" l="1"/>
  <c r="C163" i="14" s="1"/>
  <c r="K138" i="14"/>
  <c r="I138" i="14"/>
  <c r="H138" i="14"/>
  <c r="G138" i="14"/>
  <c r="F138" i="14"/>
  <c r="E138" i="14"/>
  <c r="D138" i="14"/>
  <c r="C138" i="14"/>
  <c r="L137" i="14"/>
  <c r="L136" i="14"/>
  <c r="L135" i="14"/>
  <c r="L134" i="14"/>
  <c r="L133" i="14"/>
  <c r="L129" i="14"/>
  <c r="L128" i="14"/>
  <c r="L127" i="14"/>
  <c r="L126" i="14"/>
  <c r="L125" i="14"/>
  <c r="L124" i="14"/>
  <c r="L123" i="14"/>
  <c r="J122" i="14"/>
  <c r="L122" i="14" s="1"/>
  <c r="L116" i="14"/>
  <c r="L115" i="14"/>
  <c r="L114" i="14"/>
  <c r="L113" i="14"/>
  <c r="L112" i="14"/>
  <c r="L111" i="14"/>
  <c r="L110" i="14"/>
  <c r="L109" i="14"/>
  <c r="L108" i="14"/>
  <c r="L107" i="14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M81" i="14"/>
  <c r="L81" i="14"/>
  <c r="L80" i="14"/>
  <c r="L76" i="14"/>
  <c r="L75" i="14"/>
  <c r="L74" i="14"/>
  <c r="L73" i="14"/>
  <c r="L72" i="14"/>
  <c r="L71" i="14"/>
  <c r="M70" i="14"/>
  <c r="L70" i="14"/>
  <c r="L69" i="14"/>
  <c r="L68" i="14"/>
  <c r="L67" i="14"/>
  <c r="L66" i="14"/>
  <c r="L65" i="14"/>
  <c r="L64" i="14"/>
  <c r="L63" i="14"/>
  <c r="M62" i="14"/>
  <c r="L62" i="14"/>
  <c r="L61" i="14"/>
  <c r="L60" i="14"/>
  <c r="L59" i="14"/>
  <c r="L58" i="14"/>
  <c r="L57" i="14"/>
  <c r="L56" i="14"/>
  <c r="L55" i="14"/>
  <c r="M54" i="14"/>
  <c r="L54" i="14"/>
  <c r="L53" i="14"/>
  <c r="L52" i="14"/>
  <c r="L51" i="14"/>
  <c r="L50" i="14"/>
  <c r="L49" i="14"/>
  <c r="L48" i="14"/>
  <c r="L47" i="14"/>
  <c r="M46" i="14"/>
  <c r="L46" i="14"/>
  <c r="L45" i="14"/>
  <c r="L44" i="14"/>
  <c r="L43" i="14"/>
  <c r="L39" i="14"/>
  <c r="L38" i="14"/>
  <c r="L37" i="14"/>
  <c r="L36" i="14"/>
  <c r="M35" i="14"/>
  <c r="L35" i="14"/>
  <c r="L34" i="14"/>
  <c r="L33" i="14"/>
  <c r="L32" i="14"/>
  <c r="L31" i="14"/>
  <c r="L30" i="14"/>
  <c r="L29" i="14"/>
  <c r="L28" i="14"/>
  <c r="I22" i="14"/>
  <c r="H22" i="14"/>
  <c r="G22" i="14"/>
  <c r="F22" i="14"/>
  <c r="E22" i="14"/>
  <c r="D22" i="14"/>
  <c r="C22" i="14"/>
  <c r="L21" i="14"/>
  <c r="L20" i="14"/>
  <c r="L19" i="14"/>
  <c r="L18" i="14"/>
  <c r="L17" i="14"/>
  <c r="L16" i="14"/>
  <c r="L15" i="14"/>
  <c r="L14" i="14"/>
  <c r="L13" i="14"/>
  <c r="L12" i="14"/>
  <c r="L11" i="14"/>
  <c r="M89" i="14" l="1"/>
  <c r="M97" i="14"/>
  <c r="M105" i="14"/>
  <c r="M113" i="14"/>
  <c r="M126" i="14"/>
  <c r="M137" i="14"/>
  <c r="M33" i="14"/>
  <c r="M60" i="14"/>
  <c r="M76" i="14"/>
  <c r="M31" i="14"/>
  <c r="M39" i="14"/>
  <c r="M50" i="14"/>
  <c r="M58" i="14"/>
  <c r="M66" i="14"/>
  <c r="M74" i="14"/>
  <c r="M85" i="14"/>
  <c r="M93" i="14"/>
  <c r="M101" i="14"/>
  <c r="M109" i="14"/>
  <c r="M122" i="14"/>
  <c r="M133" i="14"/>
  <c r="M44" i="14"/>
  <c r="M52" i="14"/>
  <c r="M68" i="14"/>
  <c r="M87" i="14"/>
  <c r="M95" i="14"/>
  <c r="M103" i="14"/>
  <c r="M111" i="14"/>
  <c r="M124" i="14"/>
  <c r="M135" i="14"/>
  <c r="M29" i="14"/>
  <c r="M37" i="14"/>
  <c r="M48" i="14"/>
  <c r="M56" i="14"/>
  <c r="M64" i="14"/>
  <c r="M72" i="14"/>
  <c r="M83" i="14"/>
  <c r="M91" i="14"/>
  <c r="M99" i="14"/>
  <c r="M107" i="14"/>
  <c r="M115" i="14"/>
  <c r="M128" i="14"/>
  <c r="M28" i="14"/>
  <c r="M30" i="14"/>
  <c r="M32" i="14"/>
  <c r="M34" i="14"/>
  <c r="M36" i="14"/>
  <c r="M38" i="14"/>
  <c r="M43" i="14"/>
  <c r="M45" i="14"/>
  <c r="M47" i="14"/>
  <c r="M49" i="14"/>
  <c r="M51" i="14"/>
  <c r="M53" i="14"/>
  <c r="M55" i="14"/>
  <c r="M57" i="14"/>
  <c r="M59" i="14"/>
  <c r="M61" i="14"/>
  <c r="M63" i="14"/>
  <c r="M65" i="14"/>
  <c r="M67" i="14"/>
  <c r="M69" i="14"/>
  <c r="M71" i="14"/>
  <c r="M73" i="14"/>
  <c r="M75" i="14"/>
  <c r="M80" i="14"/>
  <c r="M82" i="14"/>
  <c r="M84" i="14"/>
  <c r="M86" i="14"/>
  <c r="M88" i="14"/>
  <c r="M90" i="14"/>
  <c r="M92" i="14"/>
  <c r="M94" i="14"/>
  <c r="M96" i="14"/>
  <c r="M98" i="14"/>
  <c r="M100" i="14"/>
  <c r="M102" i="14"/>
  <c r="M104" i="14"/>
  <c r="M106" i="14"/>
  <c r="M108" i="14"/>
  <c r="M110" i="14"/>
  <c r="M112" i="14"/>
  <c r="M114" i="14"/>
  <c r="M116" i="14"/>
  <c r="M123" i="14"/>
  <c r="M125" i="14"/>
  <c r="M127" i="14"/>
  <c r="M134" i="14"/>
  <c r="M136" i="14"/>
  <c r="L138" i="14"/>
  <c r="J22" i="14"/>
  <c r="L10" i="14"/>
  <c r="L22" i="14" s="1"/>
  <c r="K22" i="14"/>
  <c r="J138" i="14"/>
  <c r="C158" i="12"/>
  <c r="C160" i="12" s="1"/>
  <c r="C157" i="12"/>
  <c r="K138" i="12"/>
  <c r="C149" i="12" s="1"/>
  <c r="I138" i="12"/>
  <c r="H138" i="12"/>
  <c r="G138" i="12"/>
  <c r="F138" i="12"/>
  <c r="E138" i="12"/>
  <c r="D138" i="12"/>
  <c r="C138" i="12"/>
  <c r="L137" i="12"/>
  <c r="J137" i="12"/>
  <c r="M136" i="12"/>
  <c r="J136" i="12"/>
  <c r="L136" i="12" s="1"/>
  <c r="M135" i="12"/>
  <c r="L135" i="12"/>
  <c r="J135" i="12"/>
  <c r="M134" i="12"/>
  <c r="J134" i="12"/>
  <c r="L134" i="12" s="1"/>
  <c r="M133" i="12"/>
  <c r="L133" i="12"/>
  <c r="J133" i="12"/>
  <c r="L129" i="12"/>
  <c r="J129" i="12"/>
  <c r="M128" i="12"/>
  <c r="J128" i="12"/>
  <c r="L128" i="12" s="1"/>
  <c r="M127" i="12"/>
  <c r="L127" i="12"/>
  <c r="J127" i="12"/>
  <c r="M126" i="12"/>
  <c r="J126" i="12"/>
  <c r="L126" i="12" s="1"/>
  <c r="M125" i="12"/>
  <c r="L125" i="12"/>
  <c r="J125" i="12"/>
  <c r="M124" i="12"/>
  <c r="J124" i="12"/>
  <c r="L124" i="12" s="1"/>
  <c r="M123" i="12"/>
  <c r="L123" i="12"/>
  <c r="J123" i="12"/>
  <c r="M122" i="12"/>
  <c r="J122" i="12"/>
  <c r="L122" i="12" s="1"/>
  <c r="M116" i="12"/>
  <c r="L116" i="12"/>
  <c r="J116" i="12"/>
  <c r="M115" i="12"/>
  <c r="J115" i="12"/>
  <c r="L115" i="12" s="1"/>
  <c r="M114" i="12"/>
  <c r="L114" i="12"/>
  <c r="J114" i="12"/>
  <c r="M113" i="12"/>
  <c r="J113" i="12"/>
  <c r="L113" i="12" s="1"/>
  <c r="M112" i="12"/>
  <c r="L112" i="12"/>
  <c r="J112" i="12"/>
  <c r="M111" i="12"/>
  <c r="J111" i="12"/>
  <c r="L111" i="12" s="1"/>
  <c r="M110" i="12"/>
  <c r="L110" i="12"/>
  <c r="J110" i="12"/>
  <c r="M109" i="12"/>
  <c r="J109" i="12"/>
  <c r="L109" i="12" s="1"/>
  <c r="M108" i="12"/>
  <c r="L108" i="12"/>
  <c r="J108" i="12"/>
  <c r="M107" i="12"/>
  <c r="J107" i="12"/>
  <c r="L107" i="12" s="1"/>
  <c r="M106" i="12"/>
  <c r="L106" i="12"/>
  <c r="J106" i="12"/>
  <c r="M105" i="12"/>
  <c r="J105" i="12"/>
  <c r="L105" i="12" s="1"/>
  <c r="M104" i="12"/>
  <c r="L104" i="12"/>
  <c r="J104" i="12"/>
  <c r="M103" i="12"/>
  <c r="J103" i="12"/>
  <c r="L103" i="12" s="1"/>
  <c r="M102" i="12"/>
  <c r="L102" i="12"/>
  <c r="J102" i="12"/>
  <c r="M101" i="12"/>
  <c r="J101" i="12"/>
  <c r="L101" i="12" s="1"/>
  <c r="M100" i="12"/>
  <c r="L100" i="12"/>
  <c r="J100" i="12"/>
  <c r="M99" i="12"/>
  <c r="J99" i="12"/>
  <c r="L99" i="12" s="1"/>
  <c r="M98" i="12"/>
  <c r="L98" i="12"/>
  <c r="J98" i="12"/>
  <c r="M97" i="12"/>
  <c r="J97" i="12"/>
  <c r="L97" i="12" s="1"/>
  <c r="M96" i="12"/>
  <c r="L96" i="12"/>
  <c r="J96" i="12"/>
  <c r="M95" i="12"/>
  <c r="J95" i="12"/>
  <c r="L95" i="12" s="1"/>
  <c r="M94" i="12"/>
  <c r="L94" i="12"/>
  <c r="J94" i="12"/>
  <c r="M93" i="12"/>
  <c r="J93" i="12"/>
  <c r="L93" i="12" s="1"/>
  <c r="M92" i="12"/>
  <c r="L92" i="12"/>
  <c r="J92" i="12"/>
  <c r="M91" i="12"/>
  <c r="J91" i="12"/>
  <c r="L91" i="12" s="1"/>
  <c r="M90" i="12"/>
  <c r="L90" i="12"/>
  <c r="J90" i="12"/>
  <c r="M89" i="12"/>
  <c r="J89" i="12"/>
  <c r="L89" i="12" s="1"/>
  <c r="M88" i="12"/>
  <c r="L88" i="12"/>
  <c r="J88" i="12"/>
  <c r="M87" i="12"/>
  <c r="J87" i="12"/>
  <c r="L87" i="12" s="1"/>
  <c r="M86" i="12"/>
  <c r="L86" i="12"/>
  <c r="J86" i="12"/>
  <c r="M85" i="12"/>
  <c r="J85" i="12"/>
  <c r="L85" i="12" s="1"/>
  <c r="M84" i="12"/>
  <c r="L84" i="12"/>
  <c r="J84" i="12"/>
  <c r="M83" i="12"/>
  <c r="J83" i="12"/>
  <c r="L83" i="12" s="1"/>
  <c r="M82" i="12"/>
  <c r="L82" i="12"/>
  <c r="J82" i="12"/>
  <c r="M81" i="12"/>
  <c r="J81" i="12"/>
  <c r="L81" i="12" s="1"/>
  <c r="M80" i="12"/>
  <c r="L80" i="12"/>
  <c r="J80" i="12"/>
  <c r="M76" i="12"/>
  <c r="J76" i="12"/>
  <c r="L76" i="12" s="1"/>
  <c r="M75" i="12"/>
  <c r="L75" i="12"/>
  <c r="J75" i="12"/>
  <c r="M74" i="12"/>
  <c r="J74" i="12"/>
  <c r="L74" i="12" s="1"/>
  <c r="M73" i="12"/>
  <c r="L73" i="12"/>
  <c r="J73" i="12"/>
  <c r="M72" i="12"/>
  <c r="J72" i="12"/>
  <c r="L72" i="12" s="1"/>
  <c r="M71" i="12"/>
  <c r="L71" i="12"/>
  <c r="J71" i="12"/>
  <c r="M70" i="12"/>
  <c r="J70" i="12"/>
  <c r="L70" i="12" s="1"/>
  <c r="M69" i="12"/>
  <c r="L69" i="12"/>
  <c r="J69" i="12"/>
  <c r="M68" i="12"/>
  <c r="J68" i="12"/>
  <c r="L68" i="12" s="1"/>
  <c r="M67" i="12"/>
  <c r="L67" i="12"/>
  <c r="J67" i="12"/>
  <c r="M66" i="12"/>
  <c r="J66" i="12"/>
  <c r="L66" i="12" s="1"/>
  <c r="M65" i="12"/>
  <c r="L65" i="12"/>
  <c r="J65" i="12"/>
  <c r="M64" i="12"/>
  <c r="J64" i="12"/>
  <c r="L64" i="12" s="1"/>
  <c r="M63" i="12"/>
  <c r="L63" i="12"/>
  <c r="J63" i="12"/>
  <c r="M62" i="12"/>
  <c r="J62" i="12"/>
  <c r="L62" i="12" s="1"/>
  <c r="M61" i="12"/>
  <c r="L61" i="12"/>
  <c r="J61" i="12"/>
  <c r="M60" i="12"/>
  <c r="J60" i="12"/>
  <c r="L60" i="12" s="1"/>
  <c r="M59" i="12"/>
  <c r="L59" i="12"/>
  <c r="J59" i="12"/>
  <c r="M58" i="12"/>
  <c r="J58" i="12"/>
  <c r="L58" i="12" s="1"/>
  <c r="M57" i="12"/>
  <c r="L57" i="12"/>
  <c r="J57" i="12"/>
  <c r="M56" i="12"/>
  <c r="J56" i="12"/>
  <c r="L56" i="12" s="1"/>
  <c r="M55" i="12"/>
  <c r="L55" i="12"/>
  <c r="J55" i="12"/>
  <c r="M54" i="12"/>
  <c r="J54" i="12"/>
  <c r="L54" i="12" s="1"/>
  <c r="M53" i="12"/>
  <c r="L53" i="12"/>
  <c r="J53" i="12"/>
  <c r="M52" i="12"/>
  <c r="J52" i="12"/>
  <c r="L52" i="12" s="1"/>
  <c r="M51" i="12"/>
  <c r="L51" i="12"/>
  <c r="J51" i="12"/>
  <c r="M50" i="12"/>
  <c r="J50" i="12"/>
  <c r="L50" i="12" s="1"/>
  <c r="M49" i="12"/>
  <c r="L49" i="12"/>
  <c r="J49" i="12"/>
  <c r="M48" i="12"/>
  <c r="J48" i="12"/>
  <c r="L48" i="12" s="1"/>
  <c r="M47" i="12"/>
  <c r="L47" i="12"/>
  <c r="J47" i="12"/>
  <c r="M46" i="12"/>
  <c r="J46" i="12"/>
  <c r="L46" i="12" s="1"/>
  <c r="M45" i="12"/>
  <c r="L45" i="12"/>
  <c r="J45" i="12"/>
  <c r="M44" i="12"/>
  <c r="J44" i="12"/>
  <c r="L44" i="12" s="1"/>
  <c r="M43" i="12"/>
  <c r="L43" i="12"/>
  <c r="J43" i="12"/>
  <c r="M39" i="12"/>
  <c r="J39" i="12"/>
  <c r="L39" i="12" s="1"/>
  <c r="M38" i="12"/>
  <c r="L38" i="12"/>
  <c r="J38" i="12"/>
  <c r="M37" i="12"/>
  <c r="J37" i="12"/>
  <c r="L37" i="12" s="1"/>
  <c r="M36" i="12"/>
  <c r="L36" i="12"/>
  <c r="J36" i="12"/>
  <c r="M35" i="12"/>
  <c r="J35" i="12"/>
  <c r="L35" i="12" s="1"/>
  <c r="M34" i="12"/>
  <c r="L34" i="12"/>
  <c r="J34" i="12"/>
  <c r="M33" i="12"/>
  <c r="J33" i="12"/>
  <c r="L33" i="12" s="1"/>
  <c r="M32" i="12"/>
  <c r="L32" i="12"/>
  <c r="J32" i="12"/>
  <c r="M31" i="12"/>
  <c r="J31" i="12"/>
  <c r="L31" i="12" s="1"/>
  <c r="M30" i="12"/>
  <c r="L30" i="12"/>
  <c r="J30" i="12"/>
  <c r="M29" i="12"/>
  <c r="J29" i="12"/>
  <c r="L29" i="12" s="1"/>
  <c r="M28" i="12"/>
  <c r="L28" i="12"/>
  <c r="J28" i="12"/>
  <c r="J138" i="12" s="1"/>
  <c r="I22" i="12"/>
  <c r="H22" i="12"/>
  <c r="G22" i="12"/>
  <c r="F22" i="12"/>
  <c r="E22" i="12"/>
  <c r="D22" i="12"/>
  <c r="J21" i="12"/>
  <c r="L21" i="12" s="1"/>
  <c r="L20" i="12"/>
  <c r="J20" i="12"/>
  <c r="J19" i="12"/>
  <c r="L19" i="12" s="1"/>
  <c r="L18" i="12"/>
  <c r="J18" i="12"/>
  <c r="J17" i="12"/>
  <c r="L17" i="12" s="1"/>
  <c r="L16" i="12"/>
  <c r="J16" i="12"/>
  <c r="J15" i="12"/>
  <c r="L15" i="12" s="1"/>
  <c r="L14" i="12"/>
  <c r="J14" i="12"/>
  <c r="J13" i="12"/>
  <c r="L13" i="12" s="1"/>
  <c r="L12" i="12"/>
  <c r="J12" i="12"/>
  <c r="K11" i="12"/>
  <c r="C11" i="12"/>
  <c r="J11" i="12" s="1"/>
  <c r="L11" i="12" s="1"/>
  <c r="C10" i="12"/>
  <c r="J10" i="12" s="1"/>
  <c r="C158" i="11"/>
  <c r="C160" i="11" s="1"/>
  <c r="C157" i="11"/>
  <c r="C156" i="11"/>
  <c r="C149" i="11"/>
  <c r="K138" i="11"/>
  <c r="M134" i="11" s="1"/>
  <c r="I138" i="11"/>
  <c r="H138" i="11"/>
  <c r="G138" i="11"/>
  <c r="F138" i="11"/>
  <c r="E138" i="11"/>
  <c r="D138" i="11"/>
  <c r="C138" i="11"/>
  <c r="M137" i="11"/>
  <c r="L137" i="11"/>
  <c r="J137" i="11"/>
  <c r="M136" i="11"/>
  <c r="L136" i="11"/>
  <c r="J136" i="11"/>
  <c r="J135" i="11"/>
  <c r="L135" i="11" s="1"/>
  <c r="J134" i="11"/>
  <c r="L134" i="11" s="1"/>
  <c r="M133" i="11"/>
  <c r="L133" i="11"/>
  <c r="J133" i="11"/>
  <c r="J129" i="11"/>
  <c r="L129" i="11" s="1"/>
  <c r="J128" i="11"/>
  <c r="L128" i="11" s="1"/>
  <c r="M127" i="11"/>
  <c r="L127" i="11"/>
  <c r="J127" i="11"/>
  <c r="M126" i="11"/>
  <c r="L126" i="11"/>
  <c r="J126" i="11"/>
  <c r="J125" i="11"/>
  <c r="L125" i="11" s="1"/>
  <c r="J124" i="11"/>
  <c r="L124" i="11" s="1"/>
  <c r="M123" i="11"/>
  <c r="L123" i="11"/>
  <c r="J123" i="11"/>
  <c r="M122" i="11"/>
  <c r="L122" i="11"/>
  <c r="J122" i="11"/>
  <c r="J116" i="11"/>
  <c r="L116" i="11" s="1"/>
  <c r="J115" i="11"/>
  <c r="L115" i="11" s="1"/>
  <c r="M114" i="11"/>
  <c r="L114" i="11"/>
  <c r="J114" i="11"/>
  <c r="M113" i="11"/>
  <c r="L113" i="11"/>
  <c r="J113" i="11"/>
  <c r="J112" i="11"/>
  <c r="L112" i="11" s="1"/>
  <c r="J111" i="11"/>
  <c r="L111" i="11" s="1"/>
  <c r="M110" i="11"/>
  <c r="L110" i="11"/>
  <c r="J110" i="11"/>
  <c r="M109" i="11"/>
  <c r="L109" i="11"/>
  <c r="J109" i="11"/>
  <c r="J108" i="11"/>
  <c r="L108" i="11" s="1"/>
  <c r="J107" i="11"/>
  <c r="L107" i="11" s="1"/>
  <c r="M106" i="11"/>
  <c r="L106" i="11"/>
  <c r="J106" i="11"/>
  <c r="M105" i="11"/>
  <c r="L105" i="11"/>
  <c r="J105" i="11"/>
  <c r="J104" i="11"/>
  <c r="L104" i="11" s="1"/>
  <c r="J103" i="11"/>
  <c r="L103" i="11" s="1"/>
  <c r="M102" i="11"/>
  <c r="L102" i="11"/>
  <c r="J102" i="11"/>
  <c r="M101" i="11"/>
  <c r="L101" i="11"/>
  <c r="J101" i="11"/>
  <c r="J100" i="11"/>
  <c r="L100" i="11" s="1"/>
  <c r="J99" i="11"/>
  <c r="L99" i="11" s="1"/>
  <c r="M98" i="11"/>
  <c r="L98" i="11"/>
  <c r="J98" i="11"/>
  <c r="M97" i="11"/>
  <c r="L97" i="11"/>
  <c r="J97" i="11"/>
  <c r="J96" i="11"/>
  <c r="L96" i="11" s="1"/>
  <c r="J95" i="11"/>
  <c r="L95" i="11" s="1"/>
  <c r="M94" i="11"/>
  <c r="L94" i="11"/>
  <c r="J94" i="11"/>
  <c r="M93" i="11"/>
  <c r="L93" i="11"/>
  <c r="J93" i="11"/>
  <c r="J92" i="11"/>
  <c r="L92" i="11" s="1"/>
  <c r="J91" i="11"/>
  <c r="L91" i="11" s="1"/>
  <c r="M90" i="11"/>
  <c r="L90" i="11"/>
  <c r="J90" i="11"/>
  <c r="M89" i="11"/>
  <c r="L89" i="11"/>
  <c r="J89" i="11"/>
  <c r="J88" i="11"/>
  <c r="L88" i="11" s="1"/>
  <c r="J87" i="11"/>
  <c r="L87" i="11" s="1"/>
  <c r="M86" i="11"/>
  <c r="L86" i="11"/>
  <c r="J86" i="11"/>
  <c r="M85" i="11"/>
  <c r="L85" i="11"/>
  <c r="J85" i="11"/>
  <c r="J84" i="11"/>
  <c r="L84" i="11" s="1"/>
  <c r="J83" i="11"/>
  <c r="L83" i="11" s="1"/>
  <c r="M82" i="11"/>
  <c r="L82" i="11"/>
  <c r="J82" i="11"/>
  <c r="M81" i="11"/>
  <c r="L81" i="11"/>
  <c r="J81" i="11"/>
  <c r="J80" i="11"/>
  <c r="L80" i="11" s="1"/>
  <c r="J76" i="11"/>
  <c r="L76" i="11" s="1"/>
  <c r="M75" i="11"/>
  <c r="L75" i="11"/>
  <c r="J75" i="11"/>
  <c r="M74" i="11"/>
  <c r="L74" i="11"/>
  <c r="J74" i="11"/>
  <c r="J73" i="11"/>
  <c r="L73" i="11" s="1"/>
  <c r="J72" i="11"/>
  <c r="L72" i="11" s="1"/>
  <c r="M71" i="11"/>
  <c r="L71" i="11"/>
  <c r="J71" i="11"/>
  <c r="M70" i="11"/>
  <c r="L70" i="11"/>
  <c r="J70" i="11"/>
  <c r="J69" i="11"/>
  <c r="L69" i="11" s="1"/>
  <c r="J68" i="11"/>
  <c r="L68" i="11" s="1"/>
  <c r="M67" i="11"/>
  <c r="L67" i="11"/>
  <c r="J67" i="11"/>
  <c r="M66" i="11"/>
  <c r="L66" i="11"/>
  <c r="J66" i="11"/>
  <c r="J65" i="11"/>
  <c r="L65" i="11" s="1"/>
  <c r="J64" i="11"/>
  <c r="L64" i="11" s="1"/>
  <c r="M63" i="11"/>
  <c r="L63" i="11"/>
  <c r="J63" i="11"/>
  <c r="M62" i="11"/>
  <c r="L62" i="11"/>
  <c r="J62" i="11"/>
  <c r="J61" i="11"/>
  <c r="L61" i="11" s="1"/>
  <c r="J60" i="11"/>
  <c r="L60" i="11" s="1"/>
  <c r="M59" i="11"/>
  <c r="L59" i="11"/>
  <c r="J59" i="11"/>
  <c r="M58" i="11"/>
  <c r="L58" i="11"/>
  <c r="J58" i="11"/>
  <c r="J57" i="11"/>
  <c r="L57" i="11" s="1"/>
  <c r="J56" i="11"/>
  <c r="L56" i="11" s="1"/>
  <c r="M55" i="11"/>
  <c r="L55" i="11"/>
  <c r="J55" i="11"/>
  <c r="M54" i="11"/>
  <c r="L54" i="11"/>
  <c r="J54" i="11"/>
  <c r="J53" i="11"/>
  <c r="L53" i="11" s="1"/>
  <c r="J52" i="11"/>
  <c r="L52" i="11" s="1"/>
  <c r="M51" i="11"/>
  <c r="L51" i="11"/>
  <c r="J51" i="11"/>
  <c r="M50" i="11"/>
  <c r="L50" i="11"/>
  <c r="J50" i="11"/>
  <c r="J49" i="11"/>
  <c r="L49" i="11" s="1"/>
  <c r="J48" i="11"/>
  <c r="L48" i="11" s="1"/>
  <c r="M47" i="11"/>
  <c r="L47" i="11"/>
  <c r="J47" i="11"/>
  <c r="M46" i="11"/>
  <c r="L46" i="11"/>
  <c r="J46" i="11"/>
  <c r="J45" i="11"/>
  <c r="L45" i="11" s="1"/>
  <c r="J44" i="11"/>
  <c r="L44" i="11" s="1"/>
  <c r="M43" i="11"/>
  <c r="L43" i="11"/>
  <c r="J43" i="11"/>
  <c r="M39" i="11"/>
  <c r="L39" i="11"/>
  <c r="J39" i="11"/>
  <c r="J38" i="11"/>
  <c r="L38" i="11" s="1"/>
  <c r="J37" i="11"/>
  <c r="L37" i="11" s="1"/>
  <c r="M36" i="11"/>
  <c r="L36" i="11"/>
  <c r="J36" i="11"/>
  <c r="M35" i="11"/>
  <c r="L35" i="11"/>
  <c r="J35" i="11"/>
  <c r="J34" i="11"/>
  <c r="L34" i="11" s="1"/>
  <c r="J33" i="11"/>
  <c r="L33" i="11" s="1"/>
  <c r="M32" i="11"/>
  <c r="L32" i="11"/>
  <c r="J32" i="11"/>
  <c r="M31" i="11"/>
  <c r="L31" i="11"/>
  <c r="J31" i="11"/>
  <c r="J30" i="11"/>
  <c r="L30" i="11" s="1"/>
  <c r="J29" i="11"/>
  <c r="L29" i="11" s="1"/>
  <c r="M28" i="11"/>
  <c r="L28" i="11"/>
  <c r="J28" i="11"/>
  <c r="K22" i="11"/>
  <c r="C147" i="11" s="1"/>
  <c r="C150" i="11" s="1"/>
  <c r="C163" i="11" s="1"/>
  <c r="C164" i="11" s="1"/>
  <c r="I22" i="11"/>
  <c r="H22" i="11"/>
  <c r="G22" i="11"/>
  <c r="F22" i="11"/>
  <c r="E22" i="11"/>
  <c r="D22" i="11"/>
  <c r="C22" i="11"/>
  <c r="J21" i="11"/>
  <c r="L21" i="11" s="1"/>
  <c r="M20" i="11"/>
  <c r="L20" i="11"/>
  <c r="J20" i="11"/>
  <c r="L19" i="11"/>
  <c r="J19" i="11"/>
  <c r="J18" i="11"/>
  <c r="L18" i="11" s="1"/>
  <c r="J17" i="11"/>
  <c r="L17" i="11" s="1"/>
  <c r="M16" i="11"/>
  <c r="L16" i="11"/>
  <c r="J16" i="11"/>
  <c r="L15" i="11"/>
  <c r="J15" i="11"/>
  <c r="J14" i="11"/>
  <c r="L14" i="11" s="1"/>
  <c r="J13" i="11"/>
  <c r="L13" i="11" s="1"/>
  <c r="M12" i="11"/>
  <c r="L12" i="11"/>
  <c r="J12" i="11"/>
  <c r="K11" i="11"/>
  <c r="C11" i="11"/>
  <c r="J11" i="11" s="1"/>
  <c r="L11" i="11" s="1"/>
  <c r="M10" i="11"/>
  <c r="C10" i="11"/>
  <c r="J10" i="11" s="1"/>
  <c r="M18" i="14" l="1"/>
  <c r="M14" i="14"/>
  <c r="M19" i="14"/>
  <c r="M15" i="14"/>
  <c r="M20" i="14"/>
  <c r="M16" i="14"/>
  <c r="M12" i="14"/>
  <c r="M10" i="14"/>
  <c r="C150" i="14"/>
  <c r="M21" i="14"/>
  <c r="M17" i="14"/>
  <c r="M13" i="14"/>
  <c r="M11" i="14"/>
  <c r="L138" i="12"/>
  <c r="L10" i="12"/>
  <c r="L22" i="12" s="1"/>
  <c r="J22" i="12"/>
  <c r="C22" i="12"/>
  <c r="K22" i="12"/>
  <c r="M137" i="12"/>
  <c r="L138" i="11"/>
  <c r="J22" i="11"/>
  <c r="L10" i="11"/>
  <c r="L22" i="11" s="1"/>
  <c r="J138" i="11"/>
  <c r="M15" i="11"/>
  <c r="M14" i="11"/>
  <c r="M18" i="11"/>
  <c r="M30" i="11"/>
  <c r="M34" i="11"/>
  <c r="M38" i="11"/>
  <c r="M45" i="11"/>
  <c r="M49" i="11"/>
  <c r="M53" i="11"/>
  <c r="M57" i="11"/>
  <c r="M61" i="11"/>
  <c r="M65" i="11"/>
  <c r="M69" i="11"/>
  <c r="M73" i="11"/>
  <c r="M80" i="11"/>
  <c r="M84" i="11"/>
  <c r="M88" i="11"/>
  <c r="M92" i="11"/>
  <c r="M96" i="11"/>
  <c r="M100" i="11"/>
  <c r="M104" i="11"/>
  <c r="M108" i="11"/>
  <c r="M112" i="11"/>
  <c r="M116" i="11"/>
  <c r="M125" i="11"/>
  <c r="M135" i="11"/>
  <c r="M11" i="11"/>
  <c r="M19" i="11"/>
  <c r="M13" i="11"/>
  <c r="M17" i="11"/>
  <c r="M21" i="11"/>
  <c r="M29" i="11"/>
  <c r="M33" i="11"/>
  <c r="M37" i="11"/>
  <c r="M44" i="11"/>
  <c r="M48" i="11"/>
  <c r="M52" i="11"/>
  <c r="M56" i="11"/>
  <c r="M60" i="11"/>
  <c r="M64" i="11"/>
  <c r="M68" i="11"/>
  <c r="M72" i="11"/>
  <c r="M76" i="11"/>
  <c r="M83" i="11"/>
  <c r="M87" i="11"/>
  <c r="M91" i="11"/>
  <c r="M95" i="11"/>
  <c r="M99" i="11"/>
  <c r="M103" i="11"/>
  <c r="M107" i="11"/>
  <c r="M111" i="11"/>
  <c r="M115" i="11"/>
  <c r="M124" i="11"/>
  <c r="M128" i="11"/>
  <c r="M18" i="12" l="1"/>
  <c r="M14" i="12"/>
  <c r="M19" i="12"/>
  <c r="M15" i="12"/>
  <c r="C147" i="12"/>
  <c r="C150" i="12" s="1"/>
  <c r="C163" i="12" s="1"/>
  <c r="C164" i="12" s="1"/>
  <c r="M21" i="12"/>
  <c r="M17" i="12"/>
  <c r="M20" i="12"/>
  <c r="M16" i="12"/>
  <c r="M12" i="12"/>
  <c r="M10" i="12"/>
  <c r="M13" i="12"/>
  <c r="M11" i="12"/>
  <c r="C160" i="10" l="1"/>
  <c r="C158" i="10"/>
  <c r="C157" i="10"/>
  <c r="C149" i="10"/>
  <c r="C150" i="10" s="1"/>
  <c r="C163" i="10" s="1"/>
  <c r="C147" i="10"/>
  <c r="K138" i="10"/>
  <c r="I138" i="10"/>
  <c r="H138" i="10"/>
  <c r="G138" i="10"/>
  <c r="F138" i="10"/>
  <c r="E138" i="10"/>
  <c r="D138" i="10"/>
  <c r="C138" i="10"/>
  <c r="J137" i="10"/>
  <c r="L137" i="10" s="1"/>
  <c r="L136" i="10"/>
  <c r="J136" i="10"/>
  <c r="J135" i="10"/>
  <c r="L135" i="10" s="1"/>
  <c r="L134" i="10"/>
  <c r="J134" i="10"/>
  <c r="J133" i="10"/>
  <c r="L133" i="10" s="1"/>
  <c r="L129" i="10"/>
  <c r="J129" i="10"/>
  <c r="J128" i="10"/>
  <c r="L128" i="10" s="1"/>
  <c r="L127" i="10"/>
  <c r="J127" i="10"/>
  <c r="J126" i="10"/>
  <c r="L126" i="10" s="1"/>
  <c r="L125" i="10"/>
  <c r="J125" i="10"/>
  <c r="J124" i="10"/>
  <c r="L124" i="10" s="1"/>
  <c r="L123" i="10"/>
  <c r="J123" i="10"/>
  <c r="J122" i="10"/>
  <c r="L122" i="10" s="1"/>
  <c r="L116" i="10"/>
  <c r="J116" i="10"/>
  <c r="J115" i="10"/>
  <c r="L115" i="10" s="1"/>
  <c r="L114" i="10"/>
  <c r="J114" i="10"/>
  <c r="J113" i="10"/>
  <c r="L113" i="10" s="1"/>
  <c r="L112" i="10"/>
  <c r="J112" i="10"/>
  <c r="J111" i="10"/>
  <c r="L111" i="10" s="1"/>
  <c r="L110" i="10"/>
  <c r="J110" i="10"/>
  <c r="J109" i="10"/>
  <c r="L109" i="10" s="1"/>
  <c r="L108" i="10"/>
  <c r="J108" i="10"/>
  <c r="J107" i="10"/>
  <c r="L107" i="10" s="1"/>
  <c r="L106" i="10"/>
  <c r="J106" i="10"/>
  <c r="J105" i="10"/>
  <c r="L105" i="10" s="1"/>
  <c r="L104" i="10"/>
  <c r="J104" i="10"/>
  <c r="J103" i="10"/>
  <c r="L103" i="10" s="1"/>
  <c r="L102" i="10"/>
  <c r="J102" i="10"/>
  <c r="J101" i="10"/>
  <c r="L101" i="10" s="1"/>
  <c r="L100" i="10"/>
  <c r="J100" i="10"/>
  <c r="J99" i="10"/>
  <c r="L99" i="10" s="1"/>
  <c r="L98" i="10"/>
  <c r="J98" i="10"/>
  <c r="J97" i="10"/>
  <c r="L97" i="10" s="1"/>
  <c r="L96" i="10"/>
  <c r="J96" i="10"/>
  <c r="J95" i="10"/>
  <c r="L95" i="10" s="1"/>
  <c r="L94" i="10"/>
  <c r="J94" i="10"/>
  <c r="J93" i="10"/>
  <c r="L93" i="10" s="1"/>
  <c r="L92" i="10"/>
  <c r="J92" i="10"/>
  <c r="J91" i="10"/>
  <c r="L91" i="10" s="1"/>
  <c r="L90" i="10"/>
  <c r="J90" i="10"/>
  <c r="J89" i="10"/>
  <c r="L89" i="10" s="1"/>
  <c r="L88" i="10"/>
  <c r="J88" i="10"/>
  <c r="J87" i="10"/>
  <c r="L87" i="10" s="1"/>
  <c r="L86" i="10"/>
  <c r="J86" i="10"/>
  <c r="J85" i="10"/>
  <c r="L85" i="10" s="1"/>
  <c r="L84" i="10"/>
  <c r="J84" i="10"/>
  <c r="J83" i="10"/>
  <c r="L83" i="10" s="1"/>
  <c r="L82" i="10"/>
  <c r="J82" i="10"/>
  <c r="J81" i="10"/>
  <c r="L81" i="10" s="1"/>
  <c r="L80" i="10"/>
  <c r="J80" i="10"/>
  <c r="J76" i="10"/>
  <c r="L76" i="10" s="1"/>
  <c r="L75" i="10"/>
  <c r="J75" i="10"/>
  <c r="J74" i="10"/>
  <c r="L74" i="10" s="1"/>
  <c r="L73" i="10"/>
  <c r="J73" i="10"/>
  <c r="J72" i="10"/>
  <c r="L72" i="10" s="1"/>
  <c r="L71" i="10"/>
  <c r="J71" i="10"/>
  <c r="J70" i="10"/>
  <c r="L70" i="10" s="1"/>
  <c r="L69" i="10"/>
  <c r="J69" i="10"/>
  <c r="J68" i="10"/>
  <c r="L68" i="10" s="1"/>
  <c r="L67" i="10"/>
  <c r="J67" i="10"/>
  <c r="J66" i="10"/>
  <c r="L66" i="10" s="1"/>
  <c r="L65" i="10"/>
  <c r="J65" i="10"/>
  <c r="J64" i="10"/>
  <c r="L64" i="10" s="1"/>
  <c r="L63" i="10"/>
  <c r="J63" i="10"/>
  <c r="J62" i="10"/>
  <c r="L62" i="10" s="1"/>
  <c r="L61" i="10"/>
  <c r="J61" i="10"/>
  <c r="J60" i="10"/>
  <c r="L60" i="10" s="1"/>
  <c r="L59" i="10"/>
  <c r="J59" i="10"/>
  <c r="J58" i="10"/>
  <c r="L58" i="10" s="1"/>
  <c r="L57" i="10"/>
  <c r="J57" i="10"/>
  <c r="J56" i="10"/>
  <c r="L56" i="10" s="1"/>
  <c r="L55" i="10"/>
  <c r="J55" i="10"/>
  <c r="J54" i="10"/>
  <c r="L54" i="10" s="1"/>
  <c r="L53" i="10"/>
  <c r="J53" i="10"/>
  <c r="J52" i="10"/>
  <c r="L52" i="10" s="1"/>
  <c r="L51" i="10"/>
  <c r="J51" i="10"/>
  <c r="J50" i="10"/>
  <c r="L50" i="10" s="1"/>
  <c r="L49" i="10"/>
  <c r="J49" i="10"/>
  <c r="J48" i="10"/>
  <c r="L48" i="10" s="1"/>
  <c r="L47" i="10"/>
  <c r="J47" i="10"/>
  <c r="J46" i="10"/>
  <c r="L46" i="10" s="1"/>
  <c r="L45" i="10"/>
  <c r="J45" i="10"/>
  <c r="J44" i="10"/>
  <c r="L44" i="10" s="1"/>
  <c r="L43" i="10"/>
  <c r="J43" i="10"/>
  <c r="J39" i="10"/>
  <c r="L39" i="10" s="1"/>
  <c r="L38" i="10"/>
  <c r="J38" i="10"/>
  <c r="J37" i="10"/>
  <c r="L37" i="10" s="1"/>
  <c r="L36" i="10"/>
  <c r="J36" i="10"/>
  <c r="J35" i="10"/>
  <c r="L35" i="10" s="1"/>
  <c r="L34" i="10"/>
  <c r="J34" i="10"/>
  <c r="J33" i="10"/>
  <c r="L33" i="10" s="1"/>
  <c r="L32" i="10"/>
  <c r="J32" i="10"/>
  <c r="J31" i="10"/>
  <c r="L31" i="10" s="1"/>
  <c r="L30" i="10"/>
  <c r="J30" i="10"/>
  <c r="J29" i="10"/>
  <c r="L29" i="10" s="1"/>
  <c r="L28" i="10"/>
  <c r="J28" i="10"/>
  <c r="J138" i="10" s="1"/>
  <c r="K22" i="10"/>
  <c r="I22" i="10"/>
  <c r="H22" i="10"/>
  <c r="G22" i="10"/>
  <c r="F22" i="10"/>
  <c r="E22" i="10"/>
  <c r="D22" i="10"/>
  <c r="C22" i="10"/>
  <c r="L21" i="10"/>
  <c r="J21" i="10"/>
  <c r="J20" i="10"/>
  <c r="L20" i="10" s="1"/>
  <c r="L19" i="10"/>
  <c r="J19" i="10"/>
  <c r="J18" i="10"/>
  <c r="L18" i="10" s="1"/>
  <c r="L17" i="10"/>
  <c r="J17" i="10"/>
  <c r="J16" i="10"/>
  <c r="L16" i="10" s="1"/>
  <c r="L15" i="10"/>
  <c r="J15" i="10"/>
  <c r="J14" i="10"/>
  <c r="L14" i="10" s="1"/>
  <c r="L13" i="10"/>
  <c r="J13" i="10"/>
  <c r="J12" i="10"/>
  <c r="L12" i="10" s="1"/>
  <c r="L11" i="10"/>
  <c r="J11" i="10"/>
  <c r="C11" i="10"/>
  <c r="J10" i="10"/>
  <c r="L10" i="10" s="1"/>
  <c r="C10" i="10"/>
  <c r="L22" i="10" l="1"/>
  <c r="L138" i="10"/>
  <c r="J22" i="10"/>
  <c r="M136" i="10" l="1"/>
  <c r="M135" i="10"/>
  <c r="M134" i="10"/>
  <c r="M133" i="10"/>
  <c r="M132" i="10"/>
  <c r="M127" i="10"/>
  <c r="M126" i="10"/>
  <c r="M125" i="10"/>
  <c r="M124" i="10"/>
  <c r="M123" i="10"/>
  <c r="M122" i="10"/>
  <c r="M121" i="10"/>
  <c r="M116" i="10"/>
  <c r="M115" i="10"/>
  <c r="M114" i="10"/>
  <c r="M113" i="10"/>
  <c r="M112" i="10"/>
  <c r="M111" i="10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80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C157" i="9" l="1"/>
  <c r="C159" i="9" s="1"/>
  <c r="C156" i="9"/>
  <c r="C148" i="9"/>
  <c r="K137" i="9"/>
  <c r="I137" i="9"/>
  <c r="H137" i="9"/>
  <c r="G137" i="9"/>
  <c r="F137" i="9"/>
  <c r="E137" i="9"/>
  <c r="D137" i="9"/>
  <c r="C137" i="9"/>
  <c r="M136" i="9"/>
  <c r="L136" i="9"/>
  <c r="J136" i="9"/>
  <c r="M135" i="9"/>
  <c r="J135" i="9"/>
  <c r="L135" i="9" s="1"/>
  <c r="M134" i="9"/>
  <c r="J134" i="9"/>
  <c r="L134" i="9" s="1"/>
  <c r="M133" i="9"/>
  <c r="L133" i="9"/>
  <c r="J133" i="9"/>
  <c r="M132" i="9"/>
  <c r="L132" i="9"/>
  <c r="J132" i="9"/>
  <c r="J128" i="9"/>
  <c r="L128" i="9" s="1"/>
  <c r="M127" i="9"/>
  <c r="L127" i="9"/>
  <c r="J127" i="9"/>
  <c r="M126" i="9"/>
  <c r="L126" i="9"/>
  <c r="J126" i="9"/>
  <c r="M125" i="9"/>
  <c r="J125" i="9"/>
  <c r="L125" i="9" s="1"/>
  <c r="M124" i="9"/>
  <c r="J124" i="9"/>
  <c r="L124" i="9" s="1"/>
  <c r="M123" i="9"/>
  <c r="L123" i="9"/>
  <c r="J123" i="9"/>
  <c r="M122" i="9"/>
  <c r="L122" i="9"/>
  <c r="J122" i="9"/>
  <c r="M121" i="9"/>
  <c r="J121" i="9"/>
  <c r="L121" i="9" s="1"/>
  <c r="M116" i="9"/>
  <c r="J116" i="9"/>
  <c r="L116" i="9" s="1"/>
  <c r="M115" i="9"/>
  <c r="L115" i="9"/>
  <c r="J115" i="9"/>
  <c r="M114" i="9"/>
  <c r="L114" i="9"/>
  <c r="J114" i="9"/>
  <c r="M113" i="9"/>
  <c r="J113" i="9"/>
  <c r="L113" i="9" s="1"/>
  <c r="M112" i="9"/>
  <c r="J112" i="9"/>
  <c r="L112" i="9" s="1"/>
  <c r="M111" i="9"/>
  <c r="L111" i="9"/>
  <c r="J111" i="9"/>
  <c r="M110" i="9"/>
  <c r="L110" i="9"/>
  <c r="J110" i="9"/>
  <c r="M109" i="9"/>
  <c r="J109" i="9"/>
  <c r="L109" i="9" s="1"/>
  <c r="M108" i="9"/>
  <c r="J108" i="9"/>
  <c r="L108" i="9" s="1"/>
  <c r="M107" i="9"/>
  <c r="L107" i="9"/>
  <c r="J107" i="9"/>
  <c r="M106" i="9"/>
  <c r="L106" i="9"/>
  <c r="J106" i="9"/>
  <c r="M105" i="9"/>
  <c r="J105" i="9"/>
  <c r="L105" i="9" s="1"/>
  <c r="M104" i="9"/>
  <c r="J104" i="9"/>
  <c r="L104" i="9" s="1"/>
  <c r="M103" i="9"/>
  <c r="L103" i="9"/>
  <c r="J103" i="9"/>
  <c r="M102" i="9"/>
  <c r="L102" i="9"/>
  <c r="J102" i="9"/>
  <c r="M101" i="9"/>
  <c r="J101" i="9"/>
  <c r="L101" i="9" s="1"/>
  <c r="M100" i="9"/>
  <c r="J100" i="9"/>
  <c r="L100" i="9" s="1"/>
  <c r="M99" i="9"/>
  <c r="L99" i="9"/>
  <c r="J99" i="9"/>
  <c r="M98" i="9"/>
  <c r="L98" i="9"/>
  <c r="J98" i="9"/>
  <c r="M97" i="9"/>
  <c r="J97" i="9"/>
  <c r="L97" i="9" s="1"/>
  <c r="M96" i="9"/>
  <c r="J96" i="9"/>
  <c r="L96" i="9" s="1"/>
  <c r="M95" i="9"/>
  <c r="L95" i="9"/>
  <c r="J95" i="9"/>
  <c r="M94" i="9"/>
  <c r="L94" i="9"/>
  <c r="J94" i="9"/>
  <c r="M93" i="9"/>
  <c r="J93" i="9"/>
  <c r="L93" i="9" s="1"/>
  <c r="M92" i="9"/>
  <c r="J92" i="9"/>
  <c r="L92" i="9" s="1"/>
  <c r="M91" i="9"/>
  <c r="L91" i="9"/>
  <c r="J91" i="9"/>
  <c r="M90" i="9"/>
  <c r="L90" i="9"/>
  <c r="J90" i="9"/>
  <c r="M89" i="9"/>
  <c r="J89" i="9"/>
  <c r="L89" i="9" s="1"/>
  <c r="M88" i="9"/>
  <c r="J88" i="9"/>
  <c r="L88" i="9" s="1"/>
  <c r="M87" i="9"/>
  <c r="L87" i="9"/>
  <c r="J87" i="9"/>
  <c r="M86" i="9"/>
  <c r="L86" i="9"/>
  <c r="J86" i="9"/>
  <c r="M85" i="9"/>
  <c r="J85" i="9"/>
  <c r="L85" i="9" s="1"/>
  <c r="M84" i="9"/>
  <c r="J84" i="9"/>
  <c r="L84" i="9" s="1"/>
  <c r="M83" i="9"/>
  <c r="L83" i="9"/>
  <c r="J83" i="9"/>
  <c r="M82" i="9"/>
  <c r="L82" i="9"/>
  <c r="J82" i="9"/>
  <c r="M81" i="9"/>
  <c r="J81" i="9"/>
  <c r="L81" i="9" s="1"/>
  <c r="M80" i="9"/>
  <c r="J80" i="9"/>
  <c r="L80" i="9" s="1"/>
  <c r="M76" i="9"/>
  <c r="L76" i="9"/>
  <c r="J76" i="9"/>
  <c r="M75" i="9"/>
  <c r="L75" i="9"/>
  <c r="J75" i="9"/>
  <c r="M74" i="9"/>
  <c r="J74" i="9"/>
  <c r="L74" i="9" s="1"/>
  <c r="M73" i="9"/>
  <c r="J73" i="9"/>
  <c r="L73" i="9" s="1"/>
  <c r="M72" i="9"/>
  <c r="L72" i="9"/>
  <c r="J72" i="9"/>
  <c r="M71" i="9"/>
  <c r="L71" i="9"/>
  <c r="J71" i="9"/>
  <c r="M70" i="9"/>
  <c r="J70" i="9"/>
  <c r="L70" i="9" s="1"/>
  <c r="M69" i="9"/>
  <c r="J69" i="9"/>
  <c r="L69" i="9" s="1"/>
  <c r="M68" i="9"/>
  <c r="L68" i="9"/>
  <c r="J68" i="9"/>
  <c r="M67" i="9"/>
  <c r="L67" i="9"/>
  <c r="J67" i="9"/>
  <c r="M66" i="9"/>
  <c r="J66" i="9"/>
  <c r="L66" i="9" s="1"/>
  <c r="M65" i="9"/>
  <c r="J65" i="9"/>
  <c r="L65" i="9" s="1"/>
  <c r="M64" i="9"/>
  <c r="L64" i="9"/>
  <c r="J64" i="9"/>
  <c r="M63" i="9"/>
  <c r="L63" i="9"/>
  <c r="J63" i="9"/>
  <c r="M62" i="9"/>
  <c r="J62" i="9"/>
  <c r="L62" i="9" s="1"/>
  <c r="M61" i="9"/>
  <c r="J61" i="9"/>
  <c r="L61" i="9" s="1"/>
  <c r="M60" i="9"/>
  <c r="L60" i="9"/>
  <c r="J60" i="9"/>
  <c r="M59" i="9"/>
  <c r="L59" i="9"/>
  <c r="J59" i="9"/>
  <c r="M58" i="9"/>
  <c r="J58" i="9"/>
  <c r="L58" i="9" s="1"/>
  <c r="M57" i="9"/>
  <c r="J57" i="9"/>
  <c r="L57" i="9" s="1"/>
  <c r="M56" i="9"/>
  <c r="L56" i="9"/>
  <c r="J56" i="9"/>
  <c r="M55" i="9"/>
  <c r="L55" i="9"/>
  <c r="J55" i="9"/>
  <c r="M54" i="9"/>
  <c r="J54" i="9"/>
  <c r="L54" i="9" s="1"/>
  <c r="M53" i="9"/>
  <c r="J53" i="9"/>
  <c r="L53" i="9" s="1"/>
  <c r="M52" i="9"/>
  <c r="L52" i="9"/>
  <c r="J52" i="9"/>
  <c r="M51" i="9"/>
  <c r="L51" i="9"/>
  <c r="J51" i="9"/>
  <c r="M50" i="9"/>
  <c r="J50" i="9"/>
  <c r="L50" i="9" s="1"/>
  <c r="M49" i="9"/>
  <c r="J49" i="9"/>
  <c r="L49" i="9" s="1"/>
  <c r="M48" i="9"/>
  <c r="L48" i="9"/>
  <c r="J48" i="9"/>
  <c r="M47" i="9"/>
  <c r="L47" i="9"/>
  <c r="J47" i="9"/>
  <c r="M46" i="9"/>
  <c r="J46" i="9"/>
  <c r="L46" i="9" s="1"/>
  <c r="M45" i="9"/>
  <c r="J45" i="9"/>
  <c r="L45" i="9" s="1"/>
  <c r="M44" i="9"/>
  <c r="L44" i="9"/>
  <c r="J44" i="9"/>
  <c r="M43" i="9"/>
  <c r="L43" i="9"/>
  <c r="J43" i="9"/>
  <c r="M39" i="9"/>
  <c r="J39" i="9"/>
  <c r="L39" i="9" s="1"/>
  <c r="M38" i="9"/>
  <c r="J38" i="9"/>
  <c r="L38" i="9" s="1"/>
  <c r="M37" i="9"/>
  <c r="L37" i="9"/>
  <c r="J37" i="9"/>
  <c r="M36" i="9"/>
  <c r="L36" i="9"/>
  <c r="J36" i="9"/>
  <c r="M35" i="9"/>
  <c r="J35" i="9"/>
  <c r="L35" i="9" s="1"/>
  <c r="M34" i="9"/>
  <c r="J34" i="9"/>
  <c r="L34" i="9" s="1"/>
  <c r="M33" i="9"/>
  <c r="L33" i="9"/>
  <c r="J33" i="9"/>
  <c r="M32" i="9"/>
  <c r="L32" i="9"/>
  <c r="J32" i="9"/>
  <c r="M31" i="9"/>
  <c r="J31" i="9"/>
  <c r="L31" i="9" s="1"/>
  <c r="M30" i="9"/>
  <c r="J30" i="9"/>
  <c r="L30" i="9" s="1"/>
  <c r="M29" i="9"/>
  <c r="L29" i="9"/>
  <c r="J29" i="9"/>
  <c r="M28" i="9"/>
  <c r="L28" i="9"/>
  <c r="J28" i="9"/>
  <c r="J137" i="9" s="1"/>
  <c r="I22" i="9"/>
  <c r="H22" i="9"/>
  <c r="G22" i="9"/>
  <c r="F22" i="9"/>
  <c r="E22" i="9"/>
  <c r="D22" i="9"/>
  <c r="C22" i="9"/>
  <c r="L21" i="9"/>
  <c r="J21" i="9"/>
  <c r="L20" i="9"/>
  <c r="J20" i="9"/>
  <c r="K19" i="9"/>
  <c r="L19" i="9" s="1"/>
  <c r="J19" i="9"/>
  <c r="J18" i="9"/>
  <c r="L18" i="9" s="1"/>
  <c r="K17" i="9"/>
  <c r="J17" i="9"/>
  <c r="L17" i="9" s="1"/>
  <c r="K16" i="9"/>
  <c r="J16" i="9"/>
  <c r="L16" i="9" s="1"/>
  <c r="J15" i="9"/>
  <c r="L15" i="9" s="1"/>
  <c r="K14" i="9"/>
  <c r="J14" i="9"/>
  <c r="L14" i="9" s="1"/>
  <c r="L13" i="9"/>
  <c r="J13" i="9"/>
  <c r="L12" i="9"/>
  <c r="J12" i="9"/>
  <c r="J11" i="9"/>
  <c r="L11" i="9" s="1"/>
  <c r="C11" i="9"/>
  <c r="J10" i="9"/>
  <c r="L10" i="9" s="1"/>
  <c r="C10" i="9"/>
  <c r="C157" i="8"/>
  <c r="C156" i="8"/>
  <c r="C159" i="8" s="1"/>
  <c r="K137" i="8"/>
  <c r="C148" i="8" s="1"/>
  <c r="I137" i="8"/>
  <c r="H137" i="8"/>
  <c r="G137" i="8"/>
  <c r="F137" i="8"/>
  <c r="E137" i="8"/>
  <c r="D137" i="8"/>
  <c r="C137" i="8"/>
  <c r="L136" i="8"/>
  <c r="J136" i="8"/>
  <c r="M135" i="8"/>
  <c r="J135" i="8"/>
  <c r="L135" i="8" s="1"/>
  <c r="M134" i="8"/>
  <c r="L134" i="8"/>
  <c r="J134" i="8"/>
  <c r="M133" i="8"/>
  <c r="L133" i="8"/>
  <c r="J133" i="8"/>
  <c r="L132" i="8"/>
  <c r="J132" i="8"/>
  <c r="L128" i="8"/>
  <c r="J128" i="8"/>
  <c r="M127" i="8"/>
  <c r="L127" i="8"/>
  <c r="J127" i="8"/>
  <c r="L126" i="8"/>
  <c r="J126" i="8"/>
  <c r="M125" i="8"/>
  <c r="J125" i="8"/>
  <c r="L125" i="8" s="1"/>
  <c r="M124" i="8"/>
  <c r="L124" i="8"/>
  <c r="J124" i="8"/>
  <c r="M123" i="8"/>
  <c r="L123" i="8"/>
  <c r="J123" i="8"/>
  <c r="L122" i="8"/>
  <c r="J122" i="8"/>
  <c r="M121" i="8"/>
  <c r="J121" i="8"/>
  <c r="L121" i="8" s="1"/>
  <c r="M116" i="8"/>
  <c r="L116" i="8"/>
  <c r="J116" i="8"/>
  <c r="M115" i="8"/>
  <c r="L115" i="8"/>
  <c r="J115" i="8"/>
  <c r="L114" i="8"/>
  <c r="J114" i="8"/>
  <c r="M113" i="8"/>
  <c r="J113" i="8"/>
  <c r="L113" i="8" s="1"/>
  <c r="M112" i="8"/>
  <c r="L112" i="8"/>
  <c r="J112" i="8"/>
  <c r="M111" i="8"/>
  <c r="L111" i="8"/>
  <c r="J111" i="8"/>
  <c r="L110" i="8"/>
  <c r="J110" i="8"/>
  <c r="M109" i="8"/>
  <c r="J109" i="8"/>
  <c r="L109" i="8" s="1"/>
  <c r="M108" i="8"/>
  <c r="L108" i="8"/>
  <c r="J108" i="8"/>
  <c r="M107" i="8"/>
  <c r="L107" i="8"/>
  <c r="J107" i="8"/>
  <c r="L106" i="8"/>
  <c r="J106" i="8"/>
  <c r="M105" i="8"/>
  <c r="J105" i="8"/>
  <c r="L105" i="8" s="1"/>
  <c r="M104" i="8"/>
  <c r="L104" i="8"/>
  <c r="J104" i="8"/>
  <c r="M103" i="8"/>
  <c r="L103" i="8"/>
  <c r="J103" i="8"/>
  <c r="L102" i="8"/>
  <c r="J102" i="8"/>
  <c r="M101" i="8"/>
  <c r="J101" i="8"/>
  <c r="L101" i="8" s="1"/>
  <c r="M100" i="8"/>
  <c r="L100" i="8"/>
  <c r="J100" i="8"/>
  <c r="M99" i="8"/>
  <c r="L99" i="8"/>
  <c r="J99" i="8"/>
  <c r="L98" i="8"/>
  <c r="J98" i="8"/>
  <c r="M97" i="8"/>
  <c r="J97" i="8"/>
  <c r="L97" i="8" s="1"/>
  <c r="M96" i="8"/>
  <c r="L96" i="8"/>
  <c r="J96" i="8"/>
  <c r="M95" i="8"/>
  <c r="L95" i="8"/>
  <c r="J95" i="8"/>
  <c r="L94" i="8"/>
  <c r="J94" i="8"/>
  <c r="M93" i="8"/>
  <c r="J93" i="8"/>
  <c r="L93" i="8" s="1"/>
  <c r="M92" i="8"/>
  <c r="L92" i="8"/>
  <c r="J92" i="8"/>
  <c r="M91" i="8"/>
  <c r="L91" i="8"/>
  <c r="J91" i="8"/>
  <c r="M90" i="8"/>
  <c r="L90" i="8"/>
  <c r="J90" i="8"/>
  <c r="M89" i="8"/>
  <c r="J89" i="8"/>
  <c r="L89" i="8" s="1"/>
  <c r="M88" i="8"/>
  <c r="L88" i="8"/>
  <c r="J88" i="8"/>
  <c r="M87" i="8"/>
  <c r="L87" i="8"/>
  <c r="J87" i="8"/>
  <c r="M86" i="8"/>
  <c r="L86" i="8"/>
  <c r="J86" i="8"/>
  <c r="M85" i="8"/>
  <c r="J85" i="8"/>
  <c r="L85" i="8" s="1"/>
  <c r="M84" i="8"/>
  <c r="L84" i="8"/>
  <c r="J84" i="8"/>
  <c r="M83" i="8"/>
  <c r="L83" i="8"/>
  <c r="J83" i="8"/>
  <c r="M82" i="8"/>
  <c r="L82" i="8"/>
  <c r="J82" i="8"/>
  <c r="M81" i="8"/>
  <c r="J81" i="8"/>
  <c r="L81" i="8" s="1"/>
  <c r="M80" i="8"/>
  <c r="L80" i="8"/>
  <c r="J80" i="8"/>
  <c r="M76" i="8"/>
  <c r="L76" i="8"/>
  <c r="J76" i="8"/>
  <c r="M75" i="8"/>
  <c r="L75" i="8"/>
  <c r="J75" i="8"/>
  <c r="M74" i="8"/>
  <c r="J74" i="8"/>
  <c r="L74" i="8" s="1"/>
  <c r="M73" i="8"/>
  <c r="L73" i="8"/>
  <c r="J73" i="8"/>
  <c r="M72" i="8"/>
  <c r="L72" i="8"/>
  <c r="J72" i="8"/>
  <c r="M71" i="8"/>
  <c r="L71" i="8"/>
  <c r="J71" i="8"/>
  <c r="M70" i="8"/>
  <c r="J70" i="8"/>
  <c r="L70" i="8" s="1"/>
  <c r="M69" i="8"/>
  <c r="L69" i="8"/>
  <c r="J69" i="8"/>
  <c r="M68" i="8"/>
  <c r="L68" i="8"/>
  <c r="J68" i="8"/>
  <c r="M67" i="8"/>
  <c r="L67" i="8"/>
  <c r="J67" i="8"/>
  <c r="M66" i="8"/>
  <c r="J66" i="8"/>
  <c r="L66" i="8" s="1"/>
  <c r="M65" i="8"/>
  <c r="L65" i="8"/>
  <c r="J65" i="8"/>
  <c r="M64" i="8"/>
  <c r="L64" i="8"/>
  <c r="J64" i="8"/>
  <c r="M63" i="8"/>
  <c r="L63" i="8"/>
  <c r="J63" i="8"/>
  <c r="M62" i="8"/>
  <c r="J62" i="8"/>
  <c r="L62" i="8" s="1"/>
  <c r="M61" i="8"/>
  <c r="L61" i="8"/>
  <c r="J61" i="8"/>
  <c r="M60" i="8"/>
  <c r="L60" i="8"/>
  <c r="J60" i="8"/>
  <c r="M59" i="8"/>
  <c r="L59" i="8"/>
  <c r="J59" i="8"/>
  <c r="M58" i="8"/>
  <c r="J58" i="8"/>
  <c r="L58" i="8" s="1"/>
  <c r="M57" i="8"/>
  <c r="L57" i="8"/>
  <c r="J57" i="8"/>
  <c r="M56" i="8"/>
  <c r="L56" i="8"/>
  <c r="J56" i="8"/>
  <c r="M55" i="8"/>
  <c r="L55" i="8"/>
  <c r="J55" i="8"/>
  <c r="M54" i="8"/>
  <c r="J54" i="8"/>
  <c r="L54" i="8" s="1"/>
  <c r="M53" i="8"/>
  <c r="L53" i="8"/>
  <c r="J53" i="8"/>
  <c r="M52" i="8"/>
  <c r="L52" i="8"/>
  <c r="J52" i="8"/>
  <c r="M51" i="8"/>
  <c r="L51" i="8"/>
  <c r="J51" i="8"/>
  <c r="M50" i="8"/>
  <c r="J50" i="8"/>
  <c r="L50" i="8" s="1"/>
  <c r="M49" i="8"/>
  <c r="L49" i="8"/>
  <c r="J49" i="8"/>
  <c r="M48" i="8"/>
  <c r="L48" i="8"/>
  <c r="J48" i="8"/>
  <c r="M47" i="8"/>
  <c r="L47" i="8"/>
  <c r="J47" i="8"/>
  <c r="M46" i="8"/>
  <c r="J46" i="8"/>
  <c r="L46" i="8" s="1"/>
  <c r="M45" i="8"/>
  <c r="L45" i="8"/>
  <c r="J45" i="8"/>
  <c r="M44" i="8"/>
  <c r="L44" i="8"/>
  <c r="J44" i="8"/>
  <c r="M43" i="8"/>
  <c r="L43" i="8"/>
  <c r="J43" i="8"/>
  <c r="M39" i="8"/>
  <c r="J39" i="8"/>
  <c r="L39" i="8" s="1"/>
  <c r="M38" i="8"/>
  <c r="L38" i="8"/>
  <c r="J38" i="8"/>
  <c r="M37" i="8"/>
  <c r="L37" i="8"/>
  <c r="J37" i="8"/>
  <c r="M36" i="8"/>
  <c r="L36" i="8"/>
  <c r="J36" i="8"/>
  <c r="M35" i="8"/>
  <c r="J35" i="8"/>
  <c r="L35" i="8" s="1"/>
  <c r="M34" i="8"/>
  <c r="L34" i="8"/>
  <c r="J34" i="8"/>
  <c r="M33" i="8"/>
  <c r="L33" i="8"/>
  <c r="J33" i="8"/>
  <c r="M32" i="8"/>
  <c r="L32" i="8"/>
  <c r="J32" i="8"/>
  <c r="M31" i="8"/>
  <c r="J31" i="8"/>
  <c r="L31" i="8" s="1"/>
  <c r="M30" i="8"/>
  <c r="L30" i="8"/>
  <c r="J30" i="8"/>
  <c r="M29" i="8"/>
  <c r="L29" i="8"/>
  <c r="J29" i="8"/>
  <c r="M28" i="8"/>
  <c r="L28" i="8"/>
  <c r="J28" i="8"/>
  <c r="J137" i="8" s="1"/>
  <c r="I22" i="8"/>
  <c r="H22" i="8"/>
  <c r="G22" i="8"/>
  <c r="F22" i="8"/>
  <c r="E22" i="8"/>
  <c r="D22" i="8"/>
  <c r="L21" i="8"/>
  <c r="J21" i="8"/>
  <c r="L20" i="8"/>
  <c r="J20" i="8"/>
  <c r="K19" i="8"/>
  <c r="J19" i="8"/>
  <c r="L19" i="8" s="1"/>
  <c r="J18" i="8"/>
  <c r="L18" i="8" s="1"/>
  <c r="K17" i="8"/>
  <c r="J17" i="8"/>
  <c r="L17" i="8" s="1"/>
  <c r="K16" i="8"/>
  <c r="J16" i="8"/>
  <c r="L16" i="8" s="1"/>
  <c r="L15" i="8"/>
  <c r="J15" i="8"/>
  <c r="L14" i="8"/>
  <c r="K14" i="8"/>
  <c r="K22" i="8" s="1"/>
  <c r="J14" i="8"/>
  <c r="L13" i="8"/>
  <c r="J13" i="8"/>
  <c r="L12" i="8"/>
  <c r="J12" i="8"/>
  <c r="J11" i="8"/>
  <c r="L11" i="8" s="1"/>
  <c r="C11" i="8"/>
  <c r="J10" i="8"/>
  <c r="J22" i="8" s="1"/>
  <c r="C10" i="8"/>
  <c r="C22" i="8" s="1"/>
  <c r="M15" i="10" l="1"/>
  <c r="M20" i="10"/>
  <c r="M12" i="10"/>
  <c r="M18" i="10"/>
  <c r="M11" i="10"/>
  <c r="M10" i="10"/>
  <c r="M21" i="10"/>
  <c r="M14" i="10"/>
  <c r="M13" i="10"/>
  <c r="M16" i="10"/>
  <c r="M19" i="10"/>
  <c r="M17" i="10"/>
  <c r="M16" i="9"/>
  <c r="L22" i="9"/>
  <c r="M17" i="9"/>
  <c r="L137" i="9"/>
  <c r="J22" i="9"/>
  <c r="K22" i="9"/>
  <c r="M19" i="9"/>
  <c r="M17" i="8"/>
  <c r="M16" i="8"/>
  <c r="M15" i="8"/>
  <c r="M18" i="8"/>
  <c r="M11" i="8"/>
  <c r="M10" i="8"/>
  <c r="M21" i="8"/>
  <c r="M14" i="8"/>
  <c r="M13" i="8"/>
  <c r="M20" i="8"/>
  <c r="M12" i="8"/>
  <c r="C146" i="8"/>
  <c r="C149" i="8" s="1"/>
  <c r="C162" i="8" s="1"/>
  <c r="C163" i="8" s="1"/>
  <c r="M19" i="8"/>
  <c r="L137" i="8"/>
  <c r="L10" i="8"/>
  <c r="L22" i="8" s="1"/>
  <c r="M94" i="8"/>
  <c r="M98" i="8"/>
  <c r="M102" i="8"/>
  <c r="M106" i="8"/>
  <c r="M110" i="8"/>
  <c r="M114" i="8"/>
  <c r="M122" i="8"/>
  <c r="M126" i="8"/>
  <c r="M132" i="8"/>
  <c r="M136" i="8"/>
  <c r="M15" i="9" l="1"/>
  <c r="M20" i="9"/>
  <c r="M12" i="9"/>
  <c r="C146" i="9"/>
  <c r="C149" i="9" s="1"/>
  <c r="C162" i="9" s="1"/>
  <c r="C163" i="9" s="1"/>
  <c r="M18" i="9"/>
  <c r="M11" i="9"/>
  <c r="M10" i="9"/>
  <c r="M21" i="9"/>
  <c r="M14" i="9"/>
  <c r="M13" i="9"/>
  <c r="C159" i="7" l="1"/>
  <c r="C156" i="7"/>
  <c r="K137" i="7"/>
  <c r="C148" i="7" s="1"/>
  <c r="I137" i="7"/>
  <c r="H137" i="7"/>
  <c r="G137" i="7"/>
  <c r="F137" i="7"/>
  <c r="E137" i="7"/>
  <c r="D137" i="7"/>
  <c r="C137" i="7"/>
  <c r="J136" i="7"/>
  <c r="L136" i="7" s="1"/>
  <c r="M135" i="7"/>
  <c r="J135" i="7"/>
  <c r="L135" i="7" s="1"/>
  <c r="M134" i="7"/>
  <c r="L134" i="7"/>
  <c r="J134" i="7"/>
  <c r="M133" i="7"/>
  <c r="L133" i="7"/>
  <c r="J133" i="7"/>
  <c r="M132" i="7"/>
  <c r="J132" i="7"/>
  <c r="L132" i="7" s="1"/>
  <c r="L128" i="7"/>
  <c r="J128" i="7"/>
  <c r="M127" i="7"/>
  <c r="L127" i="7"/>
  <c r="J127" i="7"/>
  <c r="M126" i="7"/>
  <c r="J126" i="7"/>
  <c r="L126" i="7" s="1"/>
  <c r="M125" i="7"/>
  <c r="J125" i="7"/>
  <c r="L125" i="7" s="1"/>
  <c r="M124" i="7"/>
  <c r="L124" i="7"/>
  <c r="J124" i="7"/>
  <c r="M123" i="7"/>
  <c r="L123" i="7"/>
  <c r="J123" i="7"/>
  <c r="M122" i="7"/>
  <c r="J122" i="7"/>
  <c r="L122" i="7" s="1"/>
  <c r="M121" i="7"/>
  <c r="J121" i="7"/>
  <c r="L121" i="7" s="1"/>
  <c r="M116" i="7"/>
  <c r="L116" i="7"/>
  <c r="J116" i="7"/>
  <c r="M115" i="7"/>
  <c r="L115" i="7"/>
  <c r="J115" i="7"/>
  <c r="M114" i="7"/>
  <c r="J114" i="7"/>
  <c r="L114" i="7" s="1"/>
  <c r="M113" i="7"/>
  <c r="J113" i="7"/>
  <c r="L113" i="7" s="1"/>
  <c r="M112" i="7"/>
  <c r="L112" i="7"/>
  <c r="J112" i="7"/>
  <c r="M111" i="7"/>
  <c r="L111" i="7"/>
  <c r="J111" i="7"/>
  <c r="M110" i="7"/>
  <c r="J110" i="7"/>
  <c r="L110" i="7" s="1"/>
  <c r="M109" i="7"/>
  <c r="J109" i="7"/>
  <c r="L109" i="7" s="1"/>
  <c r="M108" i="7"/>
  <c r="L108" i="7"/>
  <c r="J108" i="7"/>
  <c r="M107" i="7"/>
  <c r="L107" i="7"/>
  <c r="J107" i="7"/>
  <c r="M106" i="7"/>
  <c r="J106" i="7"/>
  <c r="L106" i="7" s="1"/>
  <c r="M105" i="7"/>
  <c r="J105" i="7"/>
  <c r="L105" i="7" s="1"/>
  <c r="M104" i="7"/>
  <c r="L104" i="7"/>
  <c r="J104" i="7"/>
  <c r="M103" i="7"/>
  <c r="L103" i="7"/>
  <c r="J103" i="7"/>
  <c r="M102" i="7"/>
  <c r="J102" i="7"/>
  <c r="L102" i="7" s="1"/>
  <c r="M101" i="7"/>
  <c r="J101" i="7"/>
  <c r="L101" i="7" s="1"/>
  <c r="M100" i="7"/>
  <c r="L100" i="7"/>
  <c r="J100" i="7"/>
  <c r="M99" i="7"/>
  <c r="L99" i="7"/>
  <c r="J99" i="7"/>
  <c r="M98" i="7"/>
  <c r="J98" i="7"/>
  <c r="L98" i="7" s="1"/>
  <c r="M97" i="7"/>
  <c r="J97" i="7"/>
  <c r="L97" i="7" s="1"/>
  <c r="M96" i="7"/>
  <c r="L96" i="7"/>
  <c r="J96" i="7"/>
  <c r="M95" i="7"/>
  <c r="L95" i="7"/>
  <c r="J95" i="7"/>
  <c r="M94" i="7"/>
  <c r="J94" i="7"/>
  <c r="L94" i="7" s="1"/>
  <c r="M93" i="7"/>
  <c r="J93" i="7"/>
  <c r="L93" i="7" s="1"/>
  <c r="M92" i="7"/>
  <c r="L92" i="7"/>
  <c r="J92" i="7"/>
  <c r="M91" i="7"/>
  <c r="L91" i="7"/>
  <c r="J91" i="7"/>
  <c r="M90" i="7"/>
  <c r="J90" i="7"/>
  <c r="L90" i="7" s="1"/>
  <c r="M89" i="7"/>
  <c r="J89" i="7"/>
  <c r="L89" i="7" s="1"/>
  <c r="M88" i="7"/>
  <c r="L88" i="7"/>
  <c r="J88" i="7"/>
  <c r="M87" i="7"/>
  <c r="L87" i="7"/>
  <c r="J87" i="7"/>
  <c r="M86" i="7"/>
  <c r="J86" i="7"/>
  <c r="L86" i="7" s="1"/>
  <c r="M85" i="7"/>
  <c r="J85" i="7"/>
  <c r="L85" i="7" s="1"/>
  <c r="M84" i="7"/>
  <c r="L84" i="7"/>
  <c r="J84" i="7"/>
  <c r="M83" i="7"/>
  <c r="L83" i="7"/>
  <c r="J83" i="7"/>
  <c r="M82" i="7"/>
  <c r="J82" i="7"/>
  <c r="L82" i="7" s="1"/>
  <c r="M81" i="7"/>
  <c r="J81" i="7"/>
  <c r="L81" i="7" s="1"/>
  <c r="M80" i="7"/>
  <c r="L80" i="7"/>
  <c r="J80" i="7"/>
  <c r="M76" i="7"/>
  <c r="L76" i="7"/>
  <c r="J76" i="7"/>
  <c r="M75" i="7"/>
  <c r="J75" i="7"/>
  <c r="L75" i="7" s="1"/>
  <c r="M74" i="7"/>
  <c r="J74" i="7"/>
  <c r="L74" i="7" s="1"/>
  <c r="M73" i="7"/>
  <c r="L73" i="7"/>
  <c r="J73" i="7"/>
  <c r="M72" i="7"/>
  <c r="L72" i="7"/>
  <c r="J72" i="7"/>
  <c r="M71" i="7"/>
  <c r="J71" i="7"/>
  <c r="L71" i="7" s="1"/>
  <c r="M70" i="7"/>
  <c r="J70" i="7"/>
  <c r="L70" i="7" s="1"/>
  <c r="M69" i="7"/>
  <c r="L69" i="7"/>
  <c r="J69" i="7"/>
  <c r="M68" i="7"/>
  <c r="L68" i="7"/>
  <c r="J68" i="7"/>
  <c r="M67" i="7"/>
  <c r="J67" i="7"/>
  <c r="L67" i="7" s="1"/>
  <c r="M66" i="7"/>
  <c r="J66" i="7"/>
  <c r="L66" i="7" s="1"/>
  <c r="M65" i="7"/>
  <c r="L65" i="7"/>
  <c r="J65" i="7"/>
  <c r="M64" i="7"/>
  <c r="L64" i="7"/>
  <c r="J64" i="7"/>
  <c r="M63" i="7"/>
  <c r="J63" i="7"/>
  <c r="L63" i="7" s="1"/>
  <c r="M62" i="7"/>
  <c r="J62" i="7"/>
  <c r="L62" i="7" s="1"/>
  <c r="M61" i="7"/>
  <c r="L61" i="7"/>
  <c r="J61" i="7"/>
  <c r="M60" i="7"/>
  <c r="L60" i="7"/>
  <c r="J60" i="7"/>
  <c r="M59" i="7"/>
  <c r="J59" i="7"/>
  <c r="L59" i="7" s="1"/>
  <c r="M58" i="7"/>
  <c r="J58" i="7"/>
  <c r="L58" i="7" s="1"/>
  <c r="M57" i="7"/>
  <c r="L57" i="7"/>
  <c r="J57" i="7"/>
  <c r="M56" i="7"/>
  <c r="L56" i="7"/>
  <c r="J56" i="7"/>
  <c r="M55" i="7"/>
  <c r="J55" i="7"/>
  <c r="L55" i="7" s="1"/>
  <c r="M54" i="7"/>
  <c r="J54" i="7"/>
  <c r="L54" i="7" s="1"/>
  <c r="M53" i="7"/>
  <c r="L53" i="7"/>
  <c r="J53" i="7"/>
  <c r="M52" i="7"/>
  <c r="L52" i="7"/>
  <c r="J52" i="7"/>
  <c r="M51" i="7"/>
  <c r="J51" i="7"/>
  <c r="L51" i="7" s="1"/>
  <c r="M50" i="7"/>
  <c r="J50" i="7"/>
  <c r="L50" i="7" s="1"/>
  <c r="M49" i="7"/>
  <c r="L49" i="7"/>
  <c r="J49" i="7"/>
  <c r="M48" i="7"/>
  <c r="L48" i="7"/>
  <c r="J48" i="7"/>
  <c r="M47" i="7"/>
  <c r="J47" i="7"/>
  <c r="L47" i="7" s="1"/>
  <c r="M46" i="7"/>
  <c r="J46" i="7"/>
  <c r="L46" i="7" s="1"/>
  <c r="M45" i="7"/>
  <c r="L45" i="7"/>
  <c r="J45" i="7"/>
  <c r="M44" i="7"/>
  <c r="L44" i="7"/>
  <c r="J44" i="7"/>
  <c r="M43" i="7"/>
  <c r="J43" i="7"/>
  <c r="L43" i="7" s="1"/>
  <c r="M39" i="7"/>
  <c r="J39" i="7"/>
  <c r="L39" i="7" s="1"/>
  <c r="M38" i="7"/>
  <c r="L38" i="7"/>
  <c r="J38" i="7"/>
  <c r="M37" i="7"/>
  <c r="L37" i="7"/>
  <c r="J37" i="7"/>
  <c r="M36" i="7"/>
  <c r="J36" i="7"/>
  <c r="L36" i="7" s="1"/>
  <c r="M35" i="7"/>
  <c r="J35" i="7"/>
  <c r="L35" i="7" s="1"/>
  <c r="M34" i="7"/>
  <c r="L34" i="7"/>
  <c r="J34" i="7"/>
  <c r="M33" i="7"/>
  <c r="L33" i="7"/>
  <c r="J33" i="7"/>
  <c r="M32" i="7"/>
  <c r="J32" i="7"/>
  <c r="L32" i="7" s="1"/>
  <c r="M31" i="7"/>
  <c r="J31" i="7"/>
  <c r="L31" i="7" s="1"/>
  <c r="M30" i="7"/>
  <c r="L30" i="7"/>
  <c r="J30" i="7"/>
  <c r="M29" i="7"/>
  <c r="L29" i="7"/>
  <c r="J29" i="7"/>
  <c r="M28" i="7"/>
  <c r="J28" i="7"/>
  <c r="J137" i="7" s="1"/>
  <c r="I22" i="7"/>
  <c r="H22" i="7"/>
  <c r="G22" i="7"/>
  <c r="F22" i="7"/>
  <c r="E22" i="7"/>
  <c r="D22" i="7"/>
  <c r="L21" i="7"/>
  <c r="J21" i="7"/>
  <c r="J20" i="7"/>
  <c r="L20" i="7" s="1"/>
  <c r="K19" i="7"/>
  <c r="J19" i="7"/>
  <c r="L19" i="7" s="1"/>
  <c r="J18" i="7"/>
  <c r="L18" i="7" s="1"/>
  <c r="L17" i="7"/>
  <c r="J17" i="7"/>
  <c r="L16" i="7"/>
  <c r="J16" i="7"/>
  <c r="J15" i="7"/>
  <c r="L15" i="7" s="1"/>
  <c r="J14" i="7"/>
  <c r="L14" i="7" s="1"/>
  <c r="L13" i="7"/>
  <c r="J13" i="7"/>
  <c r="L12" i="7"/>
  <c r="J12" i="7"/>
  <c r="J11" i="7"/>
  <c r="L11" i="7" s="1"/>
  <c r="C11" i="7"/>
  <c r="J10" i="7"/>
  <c r="L10" i="7" s="1"/>
  <c r="L22" i="7" s="1"/>
  <c r="C10" i="7"/>
  <c r="C22" i="7" s="1"/>
  <c r="J22" i="7" l="1"/>
  <c r="L28" i="7"/>
  <c r="L137" i="7" s="1"/>
  <c r="K22" i="7"/>
  <c r="M136" i="7"/>
  <c r="M18" i="7" l="1"/>
  <c r="M14" i="7"/>
  <c r="M12" i="7"/>
  <c r="M17" i="7"/>
  <c r="M20" i="7"/>
  <c r="M15" i="7"/>
  <c r="M11" i="7"/>
  <c r="M10" i="7"/>
  <c r="C146" i="7"/>
  <c r="C149" i="7" s="1"/>
  <c r="C162" i="7" s="1"/>
  <c r="C163" i="7" s="1"/>
  <c r="M21" i="7"/>
  <c r="M16" i="7"/>
  <c r="M13" i="7"/>
  <c r="M19" i="7"/>
  <c r="C157" i="6" l="1"/>
  <c r="K21" i="6" l="1"/>
  <c r="K19" i="6"/>
  <c r="K17" i="6"/>
  <c r="C159" i="6"/>
  <c r="K137" i="6"/>
  <c r="C148" i="6" s="1"/>
  <c r="I137" i="6"/>
  <c r="H137" i="6"/>
  <c r="G137" i="6"/>
  <c r="F137" i="6"/>
  <c r="E137" i="6"/>
  <c r="D137" i="6"/>
  <c r="C137" i="6"/>
  <c r="J136" i="6"/>
  <c r="L136" i="6" s="1"/>
  <c r="J135" i="6"/>
  <c r="L135" i="6" s="1"/>
  <c r="J134" i="6"/>
  <c r="L134" i="6" s="1"/>
  <c r="J133" i="6"/>
  <c r="L133" i="6" s="1"/>
  <c r="J132" i="6"/>
  <c r="L132" i="6" s="1"/>
  <c r="J128" i="6"/>
  <c r="L128" i="6" s="1"/>
  <c r="J127" i="6"/>
  <c r="L127" i="6" s="1"/>
  <c r="J126" i="6"/>
  <c r="L126" i="6" s="1"/>
  <c r="J125" i="6"/>
  <c r="L125" i="6" s="1"/>
  <c r="J124" i="6"/>
  <c r="L124" i="6" s="1"/>
  <c r="J123" i="6"/>
  <c r="L123" i="6" s="1"/>
  <c r="J122" i="6"/>
  <c r="L122" i="6" s="1"/>
  <c r="J121" i="6"/>
  <c r="L121" i="6" s="1"/>
  <c r="J116" i="6"/>
  <c r="L116" i="6" s="1"/>
  <c r="J115" i="6"/>
  <c r="L115" i="6" s="1"/>
  <c r="J114" i="6"/>
  <c r="L114" i="6" s="1"/>
  <c r="J113" i="6"/>
  <c r="L113" i="6" s="1"/>
  <c r="J112" i="6"/>
  <c r="L112" i="6" s="1"/>
  <c r="J111" i="6"/>
  <c r="L111" i="6" s="1"/>
  <c r="J110" i="6"/>
  <c r="L110" i="6" s="1"/>
  <c r="J109" i="6"/>
  <c r="L109" i="6" s="1"/>
  <c r="J108" i="6"/>
  <c r="L108" i="6" s="1"/>
  <c r="J107" i="6"/>
  <c r="L107" i="6" s="1"/>
  <c r="J106" i="6"/>
  <c r="L106" i="6" s="1"/>
  <c r="J105" i="6"/>
  <c r="L105" i="6" s="1"/>
  <c r="J104" i="6"/>
  <c r="L104" i="6" s="1"/>
  <c r="J103" i="6"/>
  <c r="L103" i="6" s="1"/>
  <c r="J102" i="6"/>
  <c r="L102" i="6" s="1"/>
  <c r="J101" i="6"/>
  <c r="L101" i="6" s="1"/>
  <c r="J100" i="6"/>
  <c r="L100" i="6" s="1"/>
  <c r="J99" i="6"/>
  <c r="L99" i="6" s="1"/>
  <c r="J98" i="6"/>
  <c r="L98" i="6" s="1"/>
  <c r="J97" i="6"/>
  <c r="L97" i="6" s="1"/>
  <c r="J96" i="6"/>
  <c r="L96" i="6" s="1"/>
  <c r="L95" i="6"/>
  <c r="J95" i="6"/>
  <c r="J94" i="6"/>
  <c r="L94" i="6" s="1"/>
  <c r="J93" i="6"/>
  <c r="L93" i="6" s="1"/>
  <c r="J92" i="6"/>
  <c r="L92" i="6" s="1"/>
  <c r="J91" i="6"/>
  <c r="L91" i="6" s="1"/>
  <c r="J90" i="6"/>
  <c r="L90" i="6" s="1"/>
  <c r="J89" i="6"/>
  <c r="L89" i="6" s="1"/>
  <c r="J88" i="6"/>
  <c r="L88" i="6" s="1"/>
  <c r="J87" i="6"/>
  <c r="L87" i="6" s="1"/>
  <c r="J86" i="6"/>
  <c r="L86" i="6" s="1"/>
  <c r="J85" i="6"/>
  <c r="L85" i="6" s="1"/>
  <c r="J84" i="6"/>
  <c r="L84" i="6" s="1"/>
  <c r="J83" i="6"/>
  <c r="L83" i="6" s="1"/>
  <c r="J82" i="6"/>
  <c r="L82" i="6" s="1"/>
  <c r="J81" i="6"/>
  <c r="L81" i="6" s="1"/>
  <c r="J80" i="6"/>
  <c r="L80" i="6" s="1"/>
  <c r="J76" i="6"/>
  <c r="L76" i="6" s="1"/>
  <c r="J75" i="6"/>
  <c r="L75" i="6" s="1"/>
  <c r="J74" i="6"/>
  <c r="L74" i="6" s="1"/>
  <c r="J73" i="6"/>
  <c r="L73" i="6" s="1"/>
  <c r="J72" i="6"/>
  <c r="L72" i="6" s="1"/>
  <c r="J71" i="6"/>
  <c r="L71" i="6" s="1"/>
  <c r="J70" i="6"/>
  <c r="L70" i="6" s="1"/>
  <c r="J69" i="6"/>
  <c r="L69" i="6" s="1"/>
  <c r="J68" i="6"/>
  <c r="L68" i="6" s="1"/>
  <c r="J67" i="6"/>
  <c r="L67" i="6" s="1"/>
  <c r="J66" i="6"/>
  <c r="L66" i="6" s="1"/>
  <c r="J65" i="6"/>
  <c r="L65" i="6" s="1"/>
  <c r="J64" i="6"/>
  <c r="L64" i="6" s="1"/>
  <c r="J63" i="6"/>
  <c r="L63" i="6" s="1"/>
  <c r="J62" i="6"/>
  <c r="L62" i="6" s="1"/>
  <c r="J61" i="6"/>
  <c r="L61" i="6" s="1"/>
  <c r="J60" i="6"/>
  <c r="L60" i="6" s="1"/>
  <c r="J59" i="6"/>
  <c r="L59" i="6" s="1"/>
  <c r="J58" i="6"/>
  <c r="L58" i="6" s="1"/>
  <c r="J57" i="6"/>
  <c r="L57" i="6" s="1"/>
  <c r="J56" i="6"/>
  <c r="L56" i="6" s="1"/>
  <c r="J55" i="6"/>
  <c r="L55" i="6" s="1"/>
  <c r="J54" i="6"/>
  <c r="L54" i="6" s="1"/>
  <c r="J53" i="6"/>
  <c r="L53" i="6" s="1"/>
  <c r="J52" i="6"/>
  <c r="L52" i="6" s="1"/>
  <c r="J51" i="6"/>
  <c r="L51" i="6" s="1"/>
  <c r="J50" i="6"/>
  <c r="L50" i="6" s="1"/>
  <c r="J49" i="6"/>
  <c r="L49" i="6" s="1"/>
  <c r="J48" i="6"/>
  <c r="L48" i="6" s="1"/>
  <c r="J47" i="6"/>
  <c r="L47" i="6" s="1"/>
  <c r="J46" i="6"/>
  <c r="L46" i="6" s="1"/>
  <c r="J45" i="6"/>
  <c r="L45" i="6" s="1"/>
  <c r="J44" i="6"/>
  <c r="L44" i="6" s="1"/>
  <c r="J43" i="6"/>
  <c r="L43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I22" i="6"/>
  <c r="H22" i="6"/>
  <c r="G22" i="6"/>
  <c r="F22" i="6"/>
  <c r="E22" i="6"/>
  <c r="D22" i="6"/>
  <c r="J21" i="6"/>
  <c r="L21" i="6" s="1"/>
  <c r="J20" i="6"/>
  <c r="L20" i="6" s="1"/>
  <c r="J19" i="6"/>
  <c r="J18" i="6"/>
  <c r="L18" i="6" s="1"/>
  <c r="J17" i="6"/>
  <c r="J16" i="6"/>
  <c r="L16" i="6" s="1"/>
  <c r="J15" i="6"/>
  <c r="L15" i="6" s="1"/>
  <c r="J14" i="6"/>
  <c r="L14" i="6" s="1"/>
  <c r="J13" i="6"/>
  <c r="L13" i="6" s="1"/>
  <c r="J12" i="6"/>
  <c r="L12" i="6" s="1"/>
  <c r="C11" i="6"/>
  <c r="J11" i="6" s="1"/>
  <c r="L11" i="6" s="1"/>
  <c r="C10" i="6"/>
  <c r="C22" i="6" l="1"/>
  <c r="J137" i="6"/>
  <c r="K22" i="6"/>
  <c r="M12" i="6" s="1"/>
  <c r="J10" i="6"/>
  <c r="L19" i="6"/>
  <c r="M28" i="6"/>
  <c r="M44" i="6"/>
  <c r="M136" i="6"/>
  <c r="M31" i="6"/>
  <c r="M30" i="6"/>
  <c r="M34" i="6"/>
  <c r="M46" i="6"/>
  <c r="M43" i="6"/>
  <c r="M66" i="6"/>
  <c r="M71" i="6"/>
  <c r="M85" i="6"/>
  <c r="M90" i="6"/>
  <c r="M101" i="6"/>
  <c r="M106" i="6"/>
  <c r="M121" i="6"/>
  <c r="M126" i="6"/>
  <c r="M50" i="6"/>
  <c r="M52" i="6"/>
  <c r="M58" i="6"/>
  <c r="M60" i="6"/>
  <c r="M37" i="6"/>
  <c r="M47" i="6"/>
  <c r="M49" i="6"/>
  <c r="M55" i="6"/>
  <c r="M57" i="6"/>
  <c r="M63" i="6"/>
  <c r="M74" i="6"/>
  <c r="M82" i="6"/>
  <c r="M93" i="6"/>
  <c r="M98" i="6"/>
  <c r="M109" i="6"/>
  <c r="M114" i="6"/>
  <c r="M65" i="6"/>
  <c r="M68" i="6"/>
  <c r="M76" i="6"/>
  <c r="M84" i="6"/>
  <c r="M87" i="6"/>
  <c r="M95" i="6"/>
  <c r="M100" i="6"/>
  <c r="M103" i="6"/>
  <c r="M111" i="6"/>
  <c r="M116" i="6"/>
  <c r="M133" i="6"/>
  <c r="M33" i="6"/>
  <c r="M36" i="6"/>
  <c r="M39" i="6"/>
  <c r="M45" i="6"/>
  <c r="M51" i="6"/>
  <c r="M54" i="6"/>
  <c r="M59" i="6"/>
  <c r="M62" i="6"/>
  <c r="M67" i="6"/>
  <c r="M70" i="6"/>
  <c r="M75" i="6"/>
  <c r="M81" i="6"/>
  <c r="M86" i="6"/>
  <c r="M89" i="6"/>
  <c r="M94" i="6"/>
  <c r="M97" i="6"/>
  <c r="M102" i="6"/>
  <c r="M105" i="6"/>
  <c r="M110" i="6"/>
  <c r="M113" i="6"/>
  <c r="M122" i="6"/>
  <c r="M125" i="6"/>
  <c r="M132" i="6"/>
  <c r="M135" i="6"/>
  <c r="M29" i="6"/>
  <c r="M32" i="6"/>
  <c r="M35" i="6"/>
  <c r="M38" i="6"/>
  <c r="M48" i="6"/>
  <c r="M53" i="6"/>
  <c r="M56" i="6"/>
  <c r="M61" i="6"/>
  <c r="M64" i="6"/>
  <c r="M69" i="6"/>
  <c r="M72" i="6"/>
  <c r="M80" i="6"/>
  <c r="M83" i="6"/>
  <c r="M88" i="6"/>
  <c r="M91" i="6"/>
  <c r="M96" i="6"/>
  <c r="M99" i="6"/>
  <c r="M104" i="6"/>
  <c r="M107" i="6"/>
  <c r="M112" i="6"/>
  <c r="M115" i="6"/>
  <c r="M124" i="6"/>
  <c r="M127" i="6"/>
  <c r="M134" i="6"/>
  <c r="M73" i="6"/>
  <c r="M92" i="6"/>
  <c r="M108" i="6"/>
  <c r="M123" i="6"/>
  <c r="L28" i="6"/>
  <c r="L137" i="6" s="1"/>
  <c r="M21" i="6"/>
  <c r="L17" i="6"/>
  <c r="L125" i="5"/>
  <c r="J125" i="5"/>
  <c r="K16" i="5"/>
  <c r="K17" i="5"/>
  <c r="J22" i="6" l="1"/>
  <c r="L10" i="6"/>
  <c r="M16" i="6"/>
  <c r="M11" i="6"/>
  <c r="C147" i="6"/>
  <c r="M18" i="6"/>
  <c r="M15" i="6"/>
  <c r="M19" i="6"/>
  <c r="M13" i="6"/>
  <c r="M14" i="6"/>
  <c r="M17" i="6"/>
  <c r="M20" i="6"/>
  <c r="M10" i="6"/>
  <c r="L22" i="6"/>
  <c r="K19" i="5"/>
  <c r="K22" i="5"/>
  <c r="L22" i="4"/>
  <c r="K22" i="4"/>
  <c r="J22" i="4"/>
  <c r="C149" i="6" l="1"/>
  <c r="C162" i="6" s="1"/>
  <c r="C156" i="5"/>
  <c r="K137" i="5"/>
  <c r="I137" i="5"/>
  <c r="H137" i="5"/>
  <c r="G137" i="5"/>
  <c r="F137" i="5"/>
  <c r="E137" i="5"/>
  <c r="D137" i="5"/>
  <c r="C137" i="5"/>
  <c r="J136" i="5"/>
  <c r="L136" i="5" s="1"/>
  <c r="J135" i="5"/>
  <c r="L135" i="5" s="1"/>
  <c r="J134" i="5"/>
  <c r="L134" i="5" s="1"/>
  <c r="J133" i="5"/>
  <c r="L133" i="5" s="1"/>
  <c r="J132" i="5"/>
  <c r="L132" i="5" s="1"/>
  <c r="J128" i="5"/>
  <c r="L128" i="5" s="1"/>
  <c r="J127" i="5"/>
  <c r="L127" i="5" s="1"/>
  <c r="J126" i="5"/>
  <c r="L126" i="5" s="1"/>
  <c r="J124" i="5"/>
  <c r="L124" i="5" s="1"/>
  <c r="J123" i="5"/>
  <c r="L123" i="5" s="1"/>
  <c r="J122" i="5"/>
  <c r="L122" i="5" s="1"/>
  <c r="J121" i="5"/>
  <c r="L121" i="5" s="1"/>
  <c r="J116" i="5"/>
  <c r="L116" i="5" s="1"/>
  <c r="J115" i="5"/>
  <c r="L115" i="5" s="1"/>
  <c r="J114" i="5"/>
  <c r="L114" i="5" s="1"/>
  <c r="J113" i="5"/>
  <c r="L113" i="5" s="1"/>
  <c r="J112" i="5"/>
  <c r="L112" i="5" s="1"/>
  <c r="J111" i="5"/>
  <c r="L111" i="5" s="1"/>
  <c r="J110" i="5"/>
  <c r="L110" i="5" s="1"/>
  <c r="J109" i="5"/>
  <c r="L109" i="5" s="1"/>
  <c r="J108" i="5"/>
  <c r="L108" i="5" s="1"/>
  <c r="J107" i="5"/>
  <c r="L107" i="5" s="1"/>
  <c r="J106" i="5"/>
  <c r="L106" i="5" s="1"/>
  <c r="J105" i="5"/>
  <c r="L105" i="5" s="1"/>
  <c r="J104" i="5"/>
  <c r="L104" i="5" s="1"/>
  <c r="J103" i="5"/>
  <c r="L103" i="5" s="1"/>
  <c r="J102" i="5"/>
  <c r="L102" i="5" s="1"/>
  <c r="J101" i="5"/>
  <c r="L101" i="5" s="1"/>
  <c r="J100" i="5"/>
  <c r="L100" i="5" s="1"/>
  <c r="J99" i="5"/>
  <c r="L99" i="5" s="1"/>
  <c r="J98" i="5"/>
  <c r="L98" i="5" s="1"/>
  <c r="J97" i="5"/>
  <c r="L97" i="5" s="1"/>
  <c r="J96" i="5"/>
  <c r="L96" i="5" s="1"/>
  <c r="J95" i="5"/>
  <c r="L95" i="5" s="1"/>
  <c r="J94" i="5"/>
  <c r="L94" i="5" s="1"/>
  <c r="J93" i="5"/>
  <c r="L93" i="5" s="1"/>
  <c r="J92" i="5"/>
  <c r="L92" i="5" s="1"/>
  <c r="J91" i="5"/>
  <c r="L91" i="5" s="1"/>
  <c r="J90" i="5"/>
  <c r="L90" i="5" s="1"/>
  <c r="J89" i="5"/>
  <c r="L89" i="5" s="1"/>
  <c r="J88" i="5"/>
  <c r="L88" i="5" s="1"/>
  <c r="J87" i="5"/>
  <c r="L87" i="5" s="1"/>
  <c r="J86" i="5"/>
  <c r="L86" i="5" s="1"/>
  <c r="J85" i="5"/>
  <c r="L85" i="5" s="1"/>
  <c r="J84" i="5"/>
  <c r="L84" i="5" s="1"/>
  <c r="J83" i="5"/>
  <c r="L83" i="5" s="1"/>
  <c r="J82" i="5"/>
  <c r="L82" i="5" s="1"/>
  <c r="J81" i="5"/>
  <c r="L81" i="5" s="1"/>
  <c r="J80" i="5"/>
  <c r="L80" i="5" s="1"/>
  <c r="J76" i="5"/>
  <c r="L76" i="5" s="1"/>
  <c r="J75" i="5"/>
  <c r="L75" i="5" s="1"/>
  <c r="J74" i="5"/>
  <c r="L74" i="5" s="1"/>
  <c r="J73" i="5"/>
  <c r="L73" i="5" s="1"/>
  <c r="J72" i="5"/>
  <c r="L72" i="5" s="1"/>
  <c r="J71" i="5"/>
  <c r="L71" i="5" s="1"/>
  <c r="J70" i="5"/>
  <c r="L70" i="5" s="1"/>
  <c r="J69" i="5"/>
  <c r="L69" i="5" s="1"/>
  <c r="J68" i="5"/>
  <c r="L68" i="5" s="1"/>
  <c r="J67" i="5"/>
  <c r="L67" i="5" s="1"/>
  <c r="J66" i="5"/>
  <c r="L66" i="5" s="1"/>
  <c r="J65" i="5"/>
  <c r="L65" i="5" s="1"/>
  <c r="J64" i="5"/>
  <c r="L64" i="5" s="1"/>
  <c r="J63" i="5"/>
  <c r="L63" i="5" s="1"/>
  <c r="J62" i="5"/>
  <c r="L62" i="5" s="1"/>
  <c r="J61" i="5"/>
  <c r="L61" i="5" s="1"/>
  <c r="J60" i="5"/>
  <c r="L60" i="5" s="1"/>
  <c r="J59" i="5"/>
  <c r="L59" i="5" s="1"/>
  <c r="J58" i="5"/>
  <c r="L58" i="5" s="1"/>
  <c r="J57" i="5"/>
  <c r="L57" i="5" s="1"/>
  <c r="J56" i="5"/>
  <c r="L56" i="5" s="1"/>
  <c r="J55" i="5"/>
  <c r="L55" i="5" s="1"/>
  <c r="J54" i="5"/>
  <c r="L54" i="5" s="1"/>
  <c r="J53" i="5"/>
  <c r="L53" i="5" s="1"/>
  <c r="J52" i="5"/>
  <c r="L52" i="5" s="1"/>
  <c r="J51" i="5"/>
  <c r="L51" i="5" s="1"/>
  <c r="J50" i="5"/>
  <c r="L50" i="5" s="1"/>
  <c r="J49" i="5"/>
  <c r="L49" i="5" s="1"/>
  <c r="J48" i="5"/>
  <c r="L48" i="5" s="1"/>
  <c r="J47" i="5"/>
  <c r="L47" i="5" s="1"/>
  <c r="J46" i="5"/>
  <c r="L46" i="5" s="1"/>
  <c r="J45" i="5"/>
  <c r="L45" i="5" s="1"/>
  <c r="J44" i="5"/>
  <c r="L44" i="5" s="1"/>
  <c r="J43" i="5"/>
  <c r="L43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J28" i="5"/>
  <c r="L28" i="5" s="1"/>
  <c r="I22" i="5"/>
  <c r="H22" i="5"/>
  <c r="G22" i="5"/>
  <c r="F22" i="5"/>
  <c r="E22" i="5"/>
  <c r="D22" i="5"/>
  <c r="J21" i="5"/>
  <c r="L21" i="5" s="1"/>
  <c r="L20" i="5"/>
  <c r="J20" i="5"/>
  <c r="J19" i="5"/>
  <c r="L19" i="5" s="1"/>
  <c r="J18" i="5"/>
  <c r="L18" i="5" s="1"/>
  <c r="J17" i="5"/>
  <c r="L17" i="5" s="1"/>
  <c r="J16" i="5"/>
  <c r="L16" i="5" s="1"/>
  <c r="J15" i="5"/>
  <c r="L15" i="5" s="1"/>
  <c r="J14" i="5"/>
  <c r="L14" i="5" s="1"/>
  <c r="J13" i="5"/>
  <c r="L13" i="5" s="1"/>
  <c r="J12" i="5"/>
  <c r="C11" i="5"/>
  <c r="J11" i="5" s="1"/>
  <c r="C10" i="5"/>
  <c r="C22" i="5" s="1"/>
  <c r="C147" i="5" l="1"/>
  <c r="M125" i="5"/>
  <c r="M29" i="5"/>
  <c r="M33" i="5"/>
  <c r="M37" i="5"/>
  <c r="M39" i="5"/>
  <c r="M46" i="5"/>
  <c r="M50" i="5"/>
  <c r="M62" i="5"/>
  <c r="M67" i="5"/>
  <c r="M28" i="5"/>
  <c r="M30" i="5"/>
  <c r="M32" i="5"/>
  <c r="M34" i="5"/>
  <c r="M36" i="5"/>
  <c r="M38" i="5"/>
  <c r="M43" i="5"/>
  <c r="M45" i="5"/>
  <c r="M47" i="5"/>
  <c r="M49" i="5"/>
  <c r="M51" i="5"/>
  <c r="M53" i="5"/>
  <c r="M55" i="5"/>
  <c r="M57" i="5"/>
  <c r="M59" i="5"/>
  <c r="M61" i="5"/>
  <c r="M69" i="5"/>
  <c r="M136" i="5"/>
  <c r="M31" i="5"/>
  <c r="M35" i="5"/>
  <c r="M44" i="5"/>
  <c r="M48" i="5"/>
  <c r="M52" i="5"/>
  <c r="M54" i="5"/>
  <c r="M56" i="5"/>
  <c r="M58" i="5"/>
  <c r="M60" i="5"/>
  <c r="M65" i="5"/>
  <c r="M63" i="5"/>
  <c r="M71" i="5"/>
  <c r="M132" i="5"/>
  <c r="M73" i="5"/>
  <c r="M75" i="5"/>
  <c r="M80" i="5"/>
  <c r="M82" i="5"/>
  <c r="M84" i="5"/>
  <c r="M86" i="5"/>
  <c r="M88" i="5"/>
  <c r="M90" i="5"/>
  <c r="M64" i="5"/>
  <c r="M66" i="5"/>
  <c r="M68" i="5"/>
  <c r="M70" i="5"/>
  <c r="M72" i="5"/>
  <c r="M74" i="5"/>
  <c r="M76" i="5"/>
  <c r="M81" i="5"/>
  <c r="M83" i="5"/>
  <c r="M85" i="5"/>
  <c r="M87" i="5"/>
  <c r="M89" i="5"/>
  <c r="M134" i="5"/>
  <c r="M133" i="5"/>
  <c r="M135" i="5"/>
  <c r="M91" i="5"/>
  <c r="M93" i="5"/>
  <c r="M95" i="5"/>
  <c r="M97" i="5"/>
  <c r="M99" i="5"/>
  <c r="M101" i="5"/>
  <c r="M103" i="5"/>
  <c r="M105" i="5"/>
  <c r="M107" i="5"/>
  <c r="M109" i="5"/>
  <c r="M111" i="5"/>
  <c r="M113" i="5"/>
  <c r="M115" i="5"/>
  <c r="M121" i="5"/>
  <c r="M123" i="5"/>
  <c r="M126" i="5"/>
  <c r="M92" i="5"/>
  <c r="M94" i="5"/>
  <c r="M96" i="5"/>
  <c r="M98" i="5"/>
  <c r="M100" i="5"/>
  <c r="M102" i="5"/>
  <c r="M104" i="5"/>
  <c r="M106" i="5"/>
  <c r="M108" i="5"/>
  <c r="M110" i="5"/>
  <c r="M112" i="5"/>
  <c r="M114" i="5"/>
  <c r="M116" i="5"/>
  <c r="M122" i="5"/>
  <c r="M124" i="5"/>
  <c r="M127" i="5"/>
  <c r="L12" i="5"/>
  <c r="J137" i="5"/>
  <c r="M14" i="5"/>
  <c r="L11" i="5"/>
  <c r="C146" i="5"/>
  <c r="C148" i="5" s="1"/>
  <c r="C159" i="5" s="1"/>
  <c r="M20" i="5"/>
  <c r="M12" i="5"/>
  <c r="M11" i="5"/>
  <c r="M10" i="5"/>
  <c r="M19" i="5"/>
  <c r="M21" i="5"/>
  <c r="M13" i="5"/>
  <c r="M18" i="5"/>
  <c r="M17" i="5"/>
  <c r="M16" i="5"/>
  <c r="M15" i="5"/>
  <c r="J10" i="5"/>
  <c r="L10" i="5" s="1"/>
  <c r="L22" i="5" s="1"/>
  <c r="L29" i="5"/>
  <c r="L137" i="5" s="1"/>
  <c r="C11" i="4"/>
  <c r="J22" i="5" l="1"/>
  <c r="C10" i="4"/>
  <c r="J10" i="4" l="1"/>
  <c r="L10" i="4" s="1"/>
  <c r="C22" i="4"/>
  <c r="K17" i="4"/>
  <c r="K16" i="4" l="1"/>
  <c r="K14" i="4"/>
  <c r="K12" i="4"/>
  <c r="C155" i="4"/>
  <c r="K136" i="4"/>
  <c r="C146" i="4" s="1"/>
  <c r="I136" i="4"/>
  <c r="H136" i="4"/>
  <c r="G136" i="4"/>
  <c r="F136" i="4"/>
  <c r="E136" i="4"/>
  <c r="D136" i="4"/>
  <c r="C136" i="4"/>
  <c r="J135" i="4"/>
  <c r="L135" i="4" s="1"/>
  <c r="J134" i="4"/>
  <c r="L134" i="4" s="1"/>
  <c r="J133" i="4"/>
  <c r="L133" i="4" s="1"/>
  <c r="J132" i="4"/>
  <c r="L132" i="4" s="1"/>
  <c r="J131" i="4"/>
  <c r="L131" i="4" s="1"/>
  <c r="J127" i="4"/>
  <c r="L127" i="4" s="1"/>
  <c r="J126" i="4"/>
  <c r="L126" i="4" s="1"/>
  <c r="J125" i="4"/>
  <c r="L125" i="4" s="1"/>
  <c r="J124" i="4"/>
  <c r="L124" i="4" s="1"/>
  <c r="J123" i="4"/>
  <c r="L123" i="4" s="1"/>
  <c r="J122" i="4"/>
  <c r="L122" i="4" s="1"/>
  <c r="J121" i="4"/>
  <c r="L121" i="4" s="1"/>
  <c r="J116" i="4"/>
  <c r="L116" i="4" s="1"/>
  <c r="J115" i="4"/>
  <c r="L115" i="4" s="1"/>
  <c r="J114" i="4"/>
  <c r="L114" i="4" s="1"/>
  <c r="J113" i="4"/>
  <c r="L113" i="4" s="1"/>
  <c r="J112" i="4"/>
  <c r="L112" i="4" s="1"/>
  <c r="J111" i="4"/>
  <c r="L111" i="4" s="1"/>
  <c r="J110" i="4"/>
  <c r="L110" i="4" s="1"/>
  <c r="J109" i="4"/>
  <c r="L109" i="4" s="1"/>
  <c r="J108" i="4"/>
  <c r="L108" i="4" s="1"/>
  <c r="J107" i="4"/>
  <c r="L107" i="4" s="1"/>
  <c r="J106" i="4"/>
  <c r="L106" i="4" s="1"/>
  <c r="J105" i="4"/>
  <c r="L105" i="4" s="1"/>
  <c r="J104" i="4"/>
  <c r="L104" i="4" s="1"/>
  <c r="J103" i="4"/>
  <c r="L103" i="4" s="1"/>
  <c r="J102" i="4"/>
  <c r="L102" i="4" s="1"/>
  <c r="J101" i="4"/>
  <c r="L101" i="4" s="1"/>
  <c r="J100" i="4"/>
  <c r="L100" i="4" s="1"/>
  <c r="J99" i="4"/>
  <c r="L99" i="4" s="1"/>
  <c r="J98" i="4"/>
  <c r="L98" i="4" s="1"/>
  <c r="J97" i="4"/>
  <c r="L97" i="4" s="1"/>
  <c r="J96" i="4"/>
  <c r="L96" i="4" s="1"/>
  <c r="J95" i="4"/>
  <c r="L95" i="4" s="1"/>
  <c r="J94" i="4"/>
  <c r="L94" i="4" s="1"/>
  <c r="J93" i="4"/>
  <c r="L93" i="4" s="1"/>
  <c r="J92" i="4"/>
  <c r="L92" i="4" s="1"/>
  <c r="J91" i="4"/>
  <c r="L91" i="4" s="1"/>
  <c r="J90" i="4"/>
  <c r="L90" i="4" s="1"/>
  <c r="J89" i="4"/>
  <c r="L89" i="4" s="1"/>
  <c r="J88" i="4"/>
  <c r="L88" i="4" s="1"/>
  <c r="J87" i="4"/>
  <c r="L87" i="4" s="1"/>
  <c r="J86" i="4"/>
  <c r="L86" i="4" s="1"/>
  <c r="J85" i="4"/>
  <c r="L85" i="4" s="1"/>
  <c r="J84" i="4"/>
  <c r="L84" i="4" s="1"/>
  <c r="J83" i="4"/>
  <c r="L83" i="4" s="1"/>
  <c r="L82" i="4"/>
  <c r="J82" i="4"/>
  <c r="J81" i="4"/>
  <c r="L81" i="4" s="1"/>
  <c r="J80" i="4"/>
  <c r="L80" i="4" s="1"/>
  <c r="J76" i="4"/>
  <c r="L76" i="4" s="1"/>
  <c r="J75" i="4"/>
  <c r="L75" i="4" s="1"/>
  <c r="J74" i="4"/>
  <c r="L74" i="4" s="1"/>
  <c r="J73" i="4"/>
  <c r="L73" i="4" s="1"/>
  <c r="L72" i="4"/>
  <c r="J72" i="4"/>
  <c r="J71" i="4"/>
  <c r="L71" i="4" s="1"/>
  <c r="J70" i="4"/>
  <c r="L70" i="4" s="1"/>
  <c r="J69" i="4"/>
  <c r="L69" i="4" s="1"/>
  <c r="J68" i="4"/>
  <c r="L68" i="4" s="1"/>
  <c r="J67" i="4"/>
  <c r="L67" i="4" s="1"/>
  <c r="J66" i="4"/>
  <c r="L66" i="4" s="1"/>
  <c r="L65" i="4"/>
  <c r="J65" i="4"/>
  <c r="J64" i="4"/>
  <c r="L64" i="4" s="1"/>
  <c r="J63" i="4"/>
  <c r="L63" i="4" s="1"/>
  <c r="J62" i="4"/>
  <c r="L62" i="4" s="1"/>
  <c r="J61" i="4"/>
  <c r="L61" i="4" s="1"/>
  <c r="J60" i="4"/>
  <c r="L60" i="4" s="1"/>
  <c r="L59" i="4"/>
  <c r="J59" i="4"/>
  <c r="J58" i="4"/>
  <c r="L58" i="4" s="1"/>
  <c r="J57" i="4"/>
  <c r="L57" i="4" s="1"/>
  <c r="J56" i="4"/>
  <c r="L56" i="4" s="1"/>
  <c r="J55" i="4"/>
  <c r="L55" i="4" s="1"/>
  <c r="J54" i="4"/>
  <c r="L54" i="4" s="1"/>
  <c r="J53" i="4"/>
  <c r="L53" i="4" s="1"/>
  <c r="J52" i="4"/>
  <c r="L52" i="4" s="1"/>
  <c r="J51" i="4"/>
  <c r="L51" i="4" s="1"/>
  <c r="J50" i="4"/>
  <c r="L50" i="4" s="1"/>
  <c r="J49" i="4"/>
  <c r="L49" i="4" s="1"/>
  <c r="L48" i="4"/>
  <c r="J48" i="4"/>
  <c r="J47" i="4"/>
  <c r="L47" i="4" s="1"/>
  <c r="J46" i="4"/>
  <c r="L46" i="4" s="1"/>
  <c r="J45" i="4"/>
  <c r="L45" i="4" s="1"/>
  <c r="J44" i="4"/>
  <c r="L44" i="4" s="1"/>
  <c r="J43" i="4"/>
  <c r="L43" i="4" s="1"/>
  <c r="J39" i="4"/>
  <c r="L39" i="4" s="1"/>
  <c r="J38" i="4"/>
  <c r="L38" i="4" s="1"/>
  <c r="J37" i="4"/>
  <c r="L37" i="4" s="1"/>
  <c r="J36" i="4"/>
  <c r="L36" i="4" s="1"/>
  <c r="J35" i="4"/>
  <c r="L35" i="4" s="1"/>
  <c r="J34" i="4"/>
  <c r="L34" i="4" s="1"/>
  <c r="J33" i="4"/>
  <c r="L33" i="4" s="1"/>
  <c r="J32" i="4"/>
  <c r="L32" i="4" s="1"/>
  <c r="J31" i="4"/>
  <c r="L31" i="4" s="1"/>
  <c r="J30" i="4"/>
  <c r="L30" i="4" s="1"/>
  <c r="J29" i="4"/>
  <c r="L29" i="4" s="1"/>
  <c r="J28" i="4"/>
  <c r="J136" i="4" s="1"/>
  <c r="I22" i="4"/>
  <c r="H22" i="4"/>
  <c r="G22" i="4"/>
  <c r="F22" i="4"/>
  <c r="E22" i="4"/>
  <c r="D22" i="4"/>
  <c r="J21" i="4"/>
  <c r="L21" i="4" s="1"/>
  <c r="J20" i="4"/>
  <c r="L20" i="4" s="1"/>
  <c r="K19" i="4"/>
  <c r="J19" i="4"/>
  <c r="J18" i="4"/>
  <c r="L18" i="4" s="1"/>
  <c r="J17" i="4"/>
  <c r="J16" i="4"/>
  <c r="J15" i="4"/>
  <c r="L15" i="4" s="1"/>
  <c r="J14" i="4"/>
  <c r="L13" i="4"/>
  <c r="J13" i="4"/>
  <c r="J12" i="4"/>
  <c r="J11" i="4"/>
  <c r="L11" i="4" s="1"/>
  <c r="L12" i="4" l="1"/>
  <c r="M10" i="4"/>
  <c r="C145" i="4"/>
  <c r="M134" i="4"/>
  <c r="L17" i="4"/>
  <c r="L14" i="4"/>
  <c r="L28" i="4"/>
  <c r="M125" i="4"/>
  <c r="L16" i="4"/>
  <c r="M28" i="4"/>
  <c r="M45" i="4"/>
  <c r="M47" i="4"/>
  <c r="M64" i="4"/>
  <c r="M17" i="4"/>
  <c r="L19" i="4"/>
  <c r="M35" i="4"/>
  <c r="M44" i="4"/>
  <c r="M54" i="4"/>
  <c r="M99" i="4"/>
  <c r="M89" i="4"/>
  <c r="M83" i="4"/>
  <c r="M115" i="4"/>
  <c r="M70" i="4"/>
  <c r="M105" i="4"/>
  <c r="M51" i="4"/>
  <c r="M32" i="4"/>
  <c r="M29" i="4"/>
  <c r="M31" i="4"/>
  <c r="M38" i="4"/>
  <c r="M48" i="4"/>
  <c r="M50" i="4"/>
  <c r="M57" i="4"/>
  <c r="M61" i="4"/>
  <c r="M67" i="4"/>
  <c r="M80" i="4"/>
  <c r="M86" i="4"/>
  <c r="M96" i="4"/>
  <c r="M102" i="4"/>
  <c r="M112" i="4"/>
  <c r="M122" i="4"/>
  <c r="M60" i="4"/>
  <c r="M63" i="4"/>
  <c r="M66" i="4"/>
  <c r="M73" i="4"/>
  <c r="M76" i="4"/>
  <c r="M82" i="4"/>
  <c r="M85" i="4"/>
  <c r="M92" i="4"/>
  <c r="M95" i="4"/>
  <c r="M98" i="4"/>
  <c r="M101" i="4"/>
  <c r="M108" i="4"/>
  <c r="M111" i="4"/>
  <c r="M114" i="4"/>
  <c r="M121" i="4"/>
  <c r="M34" i="4"/>
  <c r="M37" i="4"/>
  <c r="M43" i="4"/>
  <c r="M46" i="4"/>
  <c r="M53" i="4"/>
  <c r="M56" i="4"/>
  <c r="M59" i="4"/>
  <c r="M62" i="4"/>
  <c r="M69" i="4"/>
  <c r="M72" i="4"/>
  <c r="M75" i="4"/>
  <c r="M81" i="4"/>
  <c r="M88" i="4"/>
  <c r="M91" i="4"/>
  <c r="M94" i="4"/>
  <c r="M97" i="4"/>
  <c r="M104" i="4"/>
  <c r="M107" i="4"/>
  <c r="M110" i="4"/>
  <c r="M113" i="4"/>
  <c r="M124" i="4"/>
  <c r="M133" i="4"/>
  <c r="M30" i="4"/>
  <c r="M33" i="4"/>
  <c r="M36" i="4"/>
  <c r="M39" i="4"/>
  <c r="M49" i="4"/>
  <c r="M52" i="4"/>
  <c r="M55" i="4"/>
  <c r="M58" i="4"/>
  <c r="M65" i="4"/>
  <c r="M68" i="4"/>
  <c r="M71" i="4"/>
  <c r="M74" i="4"/>
  <c r="M84" i="4"/>
  <c r="M87" i="4"/>
  <c r="M90" i="4"/>
  <c r="M93" i="4"/>
  <c r="M100" i="4"/>
  <c r="M103" i="4"/>
  <c r="M106" i="4"/>
  <c r="M109" i="4"/>
  <c r="M116" i="4"/>
  <c r="M123" i="4"/>
  <c r="L136" i="4"/>
  <c r="M126" i="4"/>
  <c r="M132" i="4"/>
  <c r="M131" i="4"/>
  <c r="M135" i="4"/>
  <c r="C153" i="3"/>
  <c r="C147" i="4" l="1"/>
  <c r="C158" i="4" s="1"/>
  <c r="M21" i="4"/>
  <c r="M15" i="4"/>
  <c r="M20" i="4"/>
  <c r="M14" i="4"/>
  <c r="M13" i="4"/>
  <c r="M16" i="4"/>
  <c r="M19" i="4"/>
  <c r="M12" i="4"/>
  <c r="M11" i="4"/>
  <c r="M18" i="4"/>
  <c r="C152" i="3"/>
  <c r="C156" i="3" l="1"/>
  <c r="K18" i="3" l="1"/>
  <c r="K16" i="3"/>
  <c r="K15" i="3"/>
  <c r="K13" i="3"/>
  <c r="K11" i="3"/>
  <c r="K136" i="3" l="1"/>
  <c r="M134" i="3" s="1"/>
  <c r="I136" i="3"/>
  <c r="H136" i="3"/>
  <c r="G136" i="3"/>
  <c r="F136" i="3"/>
  <c r="E136" i="3"/>
  <c r="D136" i="3"/>
  <c r="C136" i="3"/>
  <c r="M135" i="3"/>
  <c r="J135" i="3"/>
  <c r="L135" i="3" s="1"/>
  <c r="J134" i="3"/>
  <c r="L134" i="3" s="1"/>
  <c r="M133" i="3"/>
  <c r="J133" i="3"/>
  <c r="L133" i="3" s="1"/>
  <c r="J132" i="3"/>
  <c r="L132" i="3" s="1"/>
  <c r="J131" i="3"/>
  <c r="L131" i="3" s="1"/>
  <c r="J127" i="3"/>
  <c r="L127" i="3" s="1"/>
  <c r="J126" i="3"/>
  <c r="L126" i="3" s="1"/>
  <c r="J125" i="3"/>
  <c r="L125" i="3" s="1"/>
  <c r="J124" i="3"/>
  <c r="L124" i="3" s="1"/>
  <c r="J123" i="3"/>
  <c r="L123" i="3" s="1"/>
  <c r="J122" i="3"/>
  <c r="L122" i="3" s="1"/>
  <c r="J121" i="3"/>
  <c r="L121" i="3" s="1"/>
  <c r="J115" i="3"/>
  <c r="L115" i="3" s="1"/>
  <c r="J114" i="3"/>
  <c r="L114" i="3" s="1"/>
  <c r="J113" i="3"/>
  <c r="L113" i="3" s="1"/>
  <c r="J112" i="3"/>
  <c r="L112" i="3" s="1"/>
  <c r="J111" i="3"/>
  <c r="L111" i="3" s="1"/>
  <c r="J110" i="3"/>
  <c r="L110" i="3" s="1"/>
  <c r="M109" i="3"/>
  <c r="J109" i="3"/>
  <c r="L109" i="3" s="1"/>
  <c r="J108" i="3"/>
  <c r="L108" i="3" s="1"/>
  <c r="L107" i="3"/>
  <c r="J107" i="3"/>
  <c r="J106" i="3"/>
  <c r="L106" i="3" s="1"/>
  <c r="J105" i="3"/>
  <c r="L105" i="3" s="1"/>
  <c r="J104" i="3"/>
  <c r="L104" i="3" s="1"/>
  <c r="M103" i="3"/>
  <c r="J103" i="3"/>
  <c r="L103" i="3" s="1"/>
  <c r="J102" i="3"/>
  <c r="L102" i="3" s="1"/>
  <c r="J101" i="3"/>
  <c r="L101" i="3" s="1"/>
  <c r="J100" i="3"/>
  <c r="L100" i="3" s="1"/>
  <c r="J99" i="3"/>
  <c r="L99" i="3" s="1"/>
  <c r="M98" i="3"/>
  <c r="J98" i="3"/>
  <c r="L98" i="3" s="1"/>
  <c r="J97" i="3"/>
  <c r="L97" i="3" s="1"/>
  <c r="J96" i="3"/>
  <c r="L96" i="3" s="1"/>
  <c r="J95" i="3"/>
  <c r="L95" i="3" s="1"/>
  <c r="J94" i="3"/>
  <c r="L94" i="3" s="1"/>
  <c r="J93" i="3"/>
  <c r="L93" i="3" s="1"/>
  <c r="J92" i="3"/>
  <c r="L92" i="3" s="1"/>
  <c r="J91" i="3"/>
  <c r="L91" i="3" s="1"/>
  <c r="J90" i="3"/>
  <c r="L90" i="3" s="1"/>
  <c r="J89" i="3"/>
  <c r="L89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L81" i="3" s="1"/>
  <c r="J80" i="3"/>
  <c r="L80" i="3" s="1"/>
  <c r="J79" i="3"/>
  <c r="L79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68" i="3"/>
  <c r="L68" i="3" s="1"/>
  <c r="J67" i="3"/>
  <c r="L67" i="3" s="1"/>
  <c r="J66" i="3"/>
  <c r="L66" i="3" s="1"/>
  <c r="J65" i="3"/>
  <c r="L65" i="3" s="1"/>
  <c r="J64" i="3"/>
  <c r="L64" i="3" s="1"/>
  <c r="J63" i="3"/>
  <c r="L63" i="3" s="1"/>
  <c r="J62" i="3"/>
  <c r="L62" i="3" s="1"/>
  <c r="J61" i="3"/>
  <c r="L61" i="3" s="1"/>
  <c r="J60" i="3"/>
  <c r="L60" i="3" s="1"/>
  <c r="J59" i="3"/>
  <c r="L59" i="3" s="1"/>
  <c r="J58" i="3"/>
  <c r="L58" i="3" s="1"/>
  <c r="M57" i="3"/>
  <c r="J57" i="3"/>
  <c r="L57" i="3" s="1"/>
  <c r="J56" i="3"/>
  <c r="L56" i="3" s="1"/>
  <c r="M55" i="3"/>
  <c r="J55" i="3"/>
  <c r="L55" i="3" s="1"/>
  <c r="J54" i="3"/>
  <c r="L54" i="3" s="1"/>
  <c r="M53" i="3"/>
  <c r="J53" i="3"/>
  <c r="L53" i="3" s="1"/>
  <c r="J52" i="3"/>
  <c r="L52" i="3" s="1"/>
  <c r="J51" i="3"/>
  <c r="L51" i="3" s="1"/>
  <c r="J50" i="3"/>
  <c r="L50" i="3" s="1"/>
  <c r="J49" i="3"/>
  <c r="L49" i="3" s="1"/>
  <c r="J48" i="3"/>
  <c r="L48" i="3" s="1"/>
  <c r="M47" i="3"/>
  <c r="J47" i="3"/>
  <c r="L47" i="3" s="1"/>
  <c r="J46" i="3"/>
  <c r="L46" i="3" s="1"/>
  <c r="M45" i="3"/>
  <c r="J45" i="3"/>
  <c r="L45" i="3" s="1"/>
  <c r="J44" i="3"/>
  <c r="L44" i="3" s="1"/>
  <c r="J43" i="3"/>
  <c r="L43" i="3" s="1"/>
  <c r="J42" i="3"/>
  <c r="L42" i="3" s="1"/>
  <c r="J38" i="3"/>
  <c r="L38" i="3" s="1"/>
  <c r="J37" i="3"/>
  <c r="L37" i="3" s="1"/>
  <c r="M36" i="3"/>
  <c r="J36" i="3"/>
  <c r="L36" i="3" s="1"/>
  <c r="J35" i="3"/>
  <c r="L35" i="3" s="1"/>
  <c r="M34" i="3"/>
  <c r="J34" i="3"/>
  <c r="L34" i="3" s="1"/>
  <c r="J33" i="3"/>
  <c r="L33" i="3" s="1"/>
  <c r="J32" i="3"/>
  <c r="L32" i="3" s="1"/>
  <c r="J31" i="3"/>
  <c r="L31" i="3" s="1"/>
  <c r="J30" i="3"/>
  <c r="L30" i="3" s="1"/>
  <c r="J29" i="3"/>
  <c r="L29" i="3" s="1"/>
  <c r="M28" i="3"/>
  <c r="J28" i="3"/>
  <c r="J27" i="3"/>
  <c r="L27" i="3" s="1"/>
  <c r="K21" i="3"/>
  <c r="I21" i="3"/>
  <c r="H21" i="3"/>
  <c r="G21" i="3"/>
  <c r="F21" i="3"/>
  <c r="E21" i="3"/>
  <c r="D21" i="3"/>
  <c r="C21" i="3"/>
  <c r="J20" i="3"/>
  <c r="L20" i="3" s="1"/>
  <c r="J19" i="3"/>
  <c r="L19" i="3" s="1"/>
  <c r="J18" i="3"/>
  <c r="L18" i="3" s="1"/>
  <c r="J17" i="3"/>
  <c r="L17" i="3" s="1"/>
  <c r="J16" i="3"/>
  <c r="L16" i="3" s="1"/>
  <c r="J15" i="3"/>
  <c r="L15" i="3" s="1"/>
  <c r="J14" i="3"/>
  <c r="L14" i="3" s="1"/>
  <c r="J13" i="3"/>
  <c r="L13" i="3" s="1"/>
  <c r="J12" i="3"/>
  <c r="L12" i="3" s="1"/>
  <c r="J11" i="3"/>
  <c r="L11" i="3" s="1"/>
  <c r="J10" i="3"/>
  <c r="L10" i="3" s="1"/>
  <c r="C145" i="3" l="1"/>
  <c r="J136" i="3"/>
  <c r="M29" i="3"/>
  <c r="M31" i="3"/>
  <c r="M37" i="3"/>
  <c r="M42" i="3"/>
  <c r="M48" i="3"/>
  <c r="M50" i="3"/>
  <c r="M61" i="3"/>
  <c r="M30" i="3"/>
  <c r="M33" i="3"/>
  <c r="M38" i="3"/>
  <c r="M44" i="3"/>
  <c r="M49" i="3"/>
  <c r="M52" i="3"/>
  <c r="M27" i="3"/>
  <c r="M32" i="3"/>
  <c r="M35" i="3"/>
  <c r="M43" i="3"/>
  <c r="M46" i="3"/>
  <c r="M51" i="3"/>
  <c r="M58" i="3"/>
  <c r="M60" i="3"/>
  <c r="M64" i="3"/>
  <c r="M56" i="3"/>
  <c r="M65" i="3"/>
  <c r="M73" i="3"/>
  <c r="M69" i="3"/>
  <c r="M63" i="3"/>
  <c r="M66" i="3"/>
  <c r="M68" i="3"/>
  <c r="M80" i="3"/>
  <c r="M10" i="3"/>
  <c r="M96" i="3"/>
  <c r="M54" i="3"/>
  <c r="M59" i="3"/>
  <c r="M62" i="3"/>
  <c r="M67" i="3"/>
  <c r="M70" i="3"/>
  <c r="M72" i="3"/>
  <c r="M92" i="3"/>
  <c r="M79" i="3"/>
  <c r="M83" i="3"/>
  <c r="M88" i="3"/>
  <c r="M105" i="3"/>
  <c r="M107" i="3"/>
  <c r="M84" i="3"/>
  <c r="M87" i="3"/>
  <c r="M91" i="3"/>
  <c r="M95" i="3"/>
  <c r="M97" i="3"/>
  <c r="M104" i="3"/>
  <c r="M108" i="3"/>
  <c r="M110" i="3"/>
  <c r="M112" i="3"/>
  <c r="M75" i="3"/>
  <c r="M81" i="3"/>
  <c r="M86" i="3"/>
  <c r="M115" i="3"/>
  <c r="M126" i="3"/>
  <c r="M71" i="3"/>
  <c r="M74" i="3"/>
  <c r="M82" i="3"/>
  <c r="M85" i="3"/>
  <c r="M89" i="3"/>
  <c r="M94" i="3"/>
  <c r="M99" i="3"/>
  <c r="M101" i="3"/>
  <c r="M122" i="3"/>
  <c r="M124" i="3"/>
  <c r="M90" i="3"/>
  <c r="M93" i="3"/>
  <c r="M100" i="3"/>
  <c r="M102" i="3"/>
  <c r="M114" i="3"/>
  <c r="M131" i="3"/>
  <c r="M121" i="3"/>
  <c r="M123" i="3"/>
  <c r="M132" i="3"/>
  <c r="C146" i="3"/>
  <c r="C147" i="3" s="1"/>
  <c r="C159" i="3" s="1"/>
  <c r="M106" i="3"/>
  <c r="M111" i="3"/>
  <c r="M113" i="3"/>
  <c r="M125" i="3"/>
  <c r="M12" i="3"/>
  <c r="M15" i="3"/>
  <c r="M14" i="3"/>
  <c r="M18" i="3"/>
  <c r="M20" i="3"/>
  <c r="M13" i="3"/>
  <c r="M17" i="3"/>
  <c r="M11" i="3"/>
  <c r="M16" i="3"/>
  <c r="M19" i="3"/>
  <c r="L21" i="3"/>
  <c r="L28" i="3"/>
  <c r="L136" i="3" s="1"/>
  <c r="J21" i="3"/>
  <c r="C136" i="1"/>
  <c r="K136" i="1"/>
  <c r="M135" i="1" s="1"/>
  <c r="I136" i="1"/>
  <c r="H136" i="1"/>
  <c r="G136" i="1"/>
  <c r="F136" i="1"/>
  <c r="E136" i="1"/>
  <c r="D136" i="1"/>
  <c r="J135" i="1"/>
  <c r="L135" i="1" s="1"/>
  <c r="J134" i="1"/>
  <c r="L134" i="1" s="1"/>
  <c r="J133" i="1"/>
  <c r="L133" i="1" s="1"/>
  <c r="J132" i="1"/>
  <c r="L132" i="1" s="1"/>
  <c r="J131" i="1"/>
  <c r="L131" i="1" s="1"/>
  <c r="J127" i="1"/>
  <c r="L127" i="1" s="1"/>
  <c r="J126" i="1"/>
  <c r="L126" i="1" s="1"/>
  <c r="J125" i="1"/>
  <c r="L125" i="1" s="1"/>
  <c r="J124" i="1"/>
  <c r="L124" i="1" s="1"/>
  <c r="J123" i="1"/>
  <c r="L123" i="1" s="1"/>
  <c r="J122" i="1"/>
  <c r="L122" i="1" s="1"/>
  <c r="J121" i="1"/>
  <c r="L121" i="1" s="1"/>
  <c r="J115" i="1"/>
  <c r="L115" i="1" s="1"/>
  <c r="J114" i="1"/>
  <c r="L114" i="1" s="1"/>
  <c r="J113" i="1"/>
  <c r="L113" i="1" s="1"/>
  <c r="J112" i="1"/>
  <c r="L112" i="1" s="1"/>
  <c r="J111" i="1"/>
  <c r="L111" i="1" s="1"/>
  <c r="J110" i="1"/>
  <c r="L110" i="1" s="1"/>
  <c r="J109" i="1"/>
  <c r="L109" i="1" s="1"/>
  <c r="J108" i="1"/>
  <c r="L108" i="1" s="1"/>
  <c r="J107" i="1"/>
  <c r="L107" i="1" s="1"/>
  <c r="J106" i="1"/>
  <c r="L106" i="1" s="1"/>
  <c r="J105" i="1"/>
  <c r="L105" i="1" s="1"/>
  <c r="J104" i="1"/>
  <c r="L104" i="1" s="1"/>
  <c r="J103" i="1"/>
  <c r="L103" i="1" s="1"/>
  <c r="J102" i="1"/>
  <c r="L102" i="1" s="1"/>
  <c r="J101" i="1"/>
  <c r="L101" i="1" s="1"/>
  <c r="J100" i="1"/>
  <c r="L100" i="1" s="1"/>
  <c r="J99" i="1"/>
  <c r="L99" i="1" s="1"/>
  <c r="J98" i="1"/>
  <c r="L98" i="1" s="1"/>
  <c r="J97" i="1"/>
  <c r="L97" i="1" s="1"/>
  <c r="J96" i="1"/>
  <c r="L96" i="1" s="1"/>
  <c r="J95" i="1"/>
  <c r="L95" i="1" s="1"/>
  <c r="J94" i="1"/>
  <c r="L94" i="1" s="1"/>
  <c r="J93" i="1"/>
  <c r="L93" i="1" s="1"/>
  <c r="J92" i="1"/>
  <c r="L92" i="1" s="1"/>
  <c r="J91" i="1"/>
  <c r="L91" i="1" s="1"/>
  <c r="J90" i="1"/>
  <c r="L90" i="1" s="1"/>
  <c r="J89" i="1"/>
  <c r="L89" i="1" s="1"/>
  <c r="J88" i="1"/>
  <c r="L88" i="1" s="1"/>
  <c r="J87" i="1"/>
  <c r="L87" i="1" s="1"/>
  <c r="J86" i="1"/>
  <c r="L86" i="1" s="1"/>
  <c r="J85" i="1"/>
  <c r="L85" i="1" s="1"/>
  <c r="J84" i="1"/>
  <c r="L84" i="1" s="1"/>
  <c r="J83" i="1"/>
  <c r="L83" i="1" s="1"/>
  <c r="J82" i="1"/>
  <c r="L82" i="1" s="1"/>
  <c r="J81" i="1"/>
  <c r="L81" i="1" s="1"/>
  <c r="J80" i="1"/>
  <c r="L80" i="1" s="1"/>
  <c r="J79" i="1"/>
  <c r="L79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L53" i="1" s="1"/>
  <c r="J52" i="1"/>
  <c r="L52" i="1" s="1"/>
  <c r="J51" i="1"/>
  <c r="L51" i="1" s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J44" i="1"/>
  <c r="L44" i="1" s="1"/>
  <c r="J43" i="1"/>
  <c r="L43" i="1" s="1"/>
  <c r="J42" i="1"/>
  <c r="L42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J27" i="1"/>
  <c r="L27" i="1" s="1"/>
  <c r="K21" i="1"/>
  <c r="C145" i="1" s="1"/>
  <c r="I21" i="1"/>
  <c r="H21" i="1"/>
  <c r="G21" i="1"/>
  <c r="F21" i="1"/>
  <c r="E21" i="1"/>
  <c r="D21" i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136" i="1" l="1"/>
  <c r="M10" i="1"/>
  <c r="M80" i="1"/>
  <c r="M96" i="1"/>
  <c r="M30" i="1"/>
  <c r="M108" i="1"/>
  <c r="M49" i="1"/>
  <c r="M62" i="1"/>
  <c r="M126" i="1"/>
  <c r="M53" i="1"/>
  <c r="M65" i="1"/>
  <c r="M84" i="1"/>
  <c r="M97" i="1"/>
  <c r="M27" i="1"/>
  <c r="M45" i="1"/>
  <c r="M61" i="1"/>
  <c r="M73" i="1"/>
  <c r="M89" i="1"/>
  <c r="M105" i="1"/>
  <c r="M125" i="1"/>
  <c r="M35" i="1"/>
  <c r="M112" i="1"/>
  <c r="M38" i="1"/>
  <c r="M54" i="1"/>
  <c r="M70" i="1"/>
  <c r="M88" i="1"/>
  <c r="M100" i="1"/>
  <c r="M121" i="1"/>
  <c r="L136" i="1"/>
  <c r="M34" i="1"/>
  <c r="M46" i="1"/>
  <c r="M57" i="1"/>
  <c r="M69" i="1"/>
  <c r="M81" i="1"/>
  <c r="M92" i="1"/>
  <c r="M104" i="1"/>
  <c r="M113" i="1"/>
  <c r="M133" i="1"/>
  <c r="M31" i="1"/>
  <c r="M42" i="1"/>
  <c r="M50" i="1"/>
  <c r="M58" i="1"/>
  <c r="M66" i="1"/>
  <c r="M74" i="1"/>
  <c r="M85" i="1"/>
  <c r="M93" i="1"/>
  <c r="M101" i="1"/>
  <c r="M109" i="1"/>
  <c r="M122" i="1"/>
  <c r="M134" i="1"/>
  <c r="M29" i="1"/>
  <c r="M33" i="1"/>
  <c r="M37" i="1"/>
  <c r="M44" i="1"/>
  <c r="M48" i="1"/>
  <c r="M52" i="1"/>
  <c r="M56" i="1"/>
  <c r="M60" i="1"/>
  <c r="M64" i="1"/>
  <c r="M68" i="1"/>
  <c r="M72" i="1"/>
  <c r="M79" i="1"/>
  <c r="M83" i="1"/>
  <c r="M87" i="1"/>
  <c r="M91" i="1"/>
  <c r="M95" i="1"/>
  <c r="M99" i="1"/>
  <c r="M103" i="1"/>
  <c r="M107" i="1"/>
  <c r="M111" i="1"/>
  <c r="M115" i="1"/>
  <c r="M124" i="1"/>
  <c r="M132" i="1"/>
  <c r="M28" i="1"/>
  <c r="M32" i="1"/>
  <c r="M36" i="1"/>
  <c r="M43" i="1"/>
  <c r="M47" i="1"/>
  <c r="M51" i="1"/>
  <c r="M55" i="1"/>
  <c r="M59" i="1"/>
  <c r="M63" i="1"/>
  <c r="M67" i="1"/>
  <c r="M71" i="1"/>
  <c r="M75" i="1"/>
  <c r="M82" i="1"/>
  <c r="M86" i="1"/>
  <c r="M90" i="1"/>
  <c r="M94" i="1"/>
  <c r="M98" i="1"/>
  <c r="M102" i="1"/>
  <c r="M106" i="1"/>
  <c r="M110" i="1"/>
  <c r="M114" i="1"/>
  <c r="M123" i="1"/>
  <c r="M131" i="1"/>
  <c r="M16" i="1"/>
  <c r="J21" i="1"/>
  <c r="M12" i="1"/>
  <c r="M17" i="1"/>
  <c r="M13" i="1"/>
  <c r="M18" i="1"/>
  <c r="M14" i="1"/>
  <c r="M20" i="1"/>
  <c r="M11" i="1"/>
  <c r="M15" i="1"/>
  <c r="M19" i="1"/>
  <c r="L21" i="1"/>
  <c r="C155" i="1" l="1"/>
  <c r="C146" i="1"/>
  <c r="C21" i="1"/>
  <c r="C147" i="1" l="1"/>
  <c r="C158" i="1" s="1"/>
</calcChain>
</file>

<file path=xl/sharedStrings.xml><?xml version="1.0" encoding="utf-8"?>
<sst xmlns="http://schemas.openxmlformats.org/spreadsheetml/2006/main" count="2788" uniqueCount="282">
  <si>
    <t>ASOCIACIÓN DEPORTIVA NACIONAL DE TIRO CON ARMAS DE CAZA</t>
  </si>
  <si>
    <t>EJECUCIÓN PRESUPUESTARIA</t>
  </si>
  <si>
    <t>(Cifras expresadas en quetzales)</t>
  </si>
  <si>
    <t>No.</t>
  </si>
  <si>
    <t xml:space="preserve">DESCRIPCIÓN </t>
  </si>
  <si>
    <t>Presupuesto</t>
  </si>
  <si>
    <t>Modificación I</t>
  </si>
  <si>
    <t>Modificación II</t>
  </si>
  <si>
    <t>Ejecutado</t>
  </si>
  <si>
    <t xml:space="preserve">Disponible  o </t>
  </si>
  <si>
    <t>Porcen-</t>
  </si>
  <si>
    <t>Renglón</t>
  </si>
  <si>
    <t>Autorizado</t>
  </si>
  <si>
    <t>Aumento</t>
  </si>
  <si>
    <t>Disminución</t>
  </si>
  <si>
    <t>Vigente</t>
  </si>
  <si>
    <t>Pend. Recibir</t>
  </si>
  <si>
    <t>taje</t>
  </si>
  <si>
    <t>INGRESOS</t>
  </si>
  <si>
    <t>Modificación III</t>
  </si>
  <si>
    <t>Saldo de Caja Ingresos Propios</t>
  </si>
  <si>
    <t>11.9.90-01</t>
  </si>
  <si>
    <t>Otros Ing. No Tributarios - Cuotas de afiliaciones</t>
  </si>
  <si>
    <t>11.9.90-03</t>
  </si>
  <si>
    <t>Otros Ing. No Tributarios - Aporte Donación Socios cartuchos, platillos y otros</t>
  </si>
  <si>
    <t>11.9.90-04</t>
  </si>
  <si>
    <t>Otros Ing. No Tributarios - Aporte Donación Jóv. Escuela Vac.</t>
  </si>
  <si>
    <t>Rentas de la Propiedad, Intereses por depósitos</t>
  </si>
  <si>
    <t>16.2.20-01</t>
  </si>
  <si>
    <t>Aporte CDAG Anual</t>
  </si>
  <si>
    <t>16.2.20-02</t>
  </si>
  <si>
    <t>16.2.20-03</t>
  </si>
  <si>
    <t>Aporte COG</t>
  </si>
  <si>
    <t>16.2.20-04</t>
  </si>
  <si>
    <t>Aporte Extraoridinario CDAG Juegos Nacionales</t>
  </si>
  <si>
    <t>11.9.90-02</t>
  </si>
  <si>
    <t>Impresión de boletaje</t>
  </si>
  <si>
    <t>DEL 01 DE ENERO AL 31 DE ENERO DE 2018</t>
  </si>
  <si>
    <t>16.2.20-05</t>
  </si>
  <si>
    <t>Aporte Extraordinario CDAG</t>
  </si>
  <si>
    <t>Aporte COG - SO</t>
  </si>
  <si>
    <t>TOTAL INGRESOS</t>
  </si>
  <si>
    <t>No. Ren.</t>
  </si>
  <si>
    <t>EGRESOS</t>
  </si>
  <si>
    <t>SERVICIOS  PERSONALES.</t>
  </si>
  <si>
    <t>011</t>
  </si>
  <si>
    <t>Retribución al cargo o puesto</t>
  </si>
  <si>
    <t>014</t>
  </si>
  <si>
    <t>Complemento Calidad Profesional Perso</t>
  </si>
  <si>
    <t>015</t>
  </si>
  <si>
    <t>Complementos Especificos</t>
  </si>
  <si>
    <t>022</t>
  </si>
  <si>
    <t>Otras Remuneraciones al Pers. Temp.</t>
  </si>
  <si>
    <t>027</t>
  </si>
  <si>
    <t>035</t>
  </si>
  <si>
    <t>Retribuciones a Destajo</t>
  </si>
  <si>
    <t>041</t>
  </si>
  <si>
    <t>Servicios Extraordinarios de Pers. Per</t>
  </si>
  <si>
    <t>051</t>
  </si>
  <si>
    <t>Aportes IGSS</t>
  </si>
  <si>
    <t>052</t>
  </si>
  <si>
    <t>Aporte INTECAP</t>
  </si>
  <si>
    <t>071</t>
  </si>
  <si>
    <t>Aguinaldo</t>
  </si>
  <si>
    <t>072</t>
  </si>
  <si>
    <t>Bonificación Anual</t>
  </si>
  <si>
    <t>073</t>
  </si>
  <si>
    <t>Bono Vacacional</t>
  </si>
  <si>
    <t>SERVICIOS  NO  PERSONALES.</t>
  </si>
  <si>
    <t>111</t>
  </si>
  <si>
    <t>Energía Eléctrica</t>
  </si>
  <si>
    <t>113</t>
  </si>
  <si>
    <t>Telefonía</t>
  </si>
  <si>
    <t>114</t>
  </si>
  <si>
    <t>Correos y Telégrafos</t>
  </si>
  <si>
    <t>121</t>
  </si>
  <si>
    <t>Divulgación e información</t>
  </si>
  <si>
    <t>122</t>
  </si>
  <si>
    <t>Impresión, encuadernación y reproducción</t>
  </si>
  <si>
    <t>131</t>
  </si>
  <si>
    <t>Viáticos al Exterior</t>
  </si>
  <si>
    <t>133</t>
  </si>
  <si>
    <t>Viáticos al Interior</t>
  </si>
  <si>
    <t>134</t>
  </si>
  <si>
    <t>Compensación P/Kilometro Recorrido</t>
  </si>
  <si>
    <t>135</t>
  </si>
  <si>
    <t>Otros Viáticos y Gastos Conexos</t>
  </si>
  <si>
    <t>141</t>
  </si>
  <si>
    <t>Transporte de Personal</t>
  </si>
  <si>
    <t>142</t>
  </si>
  <si>
    <t>Fletes</t>
  </si>
  <si>
    <t>143</t>
  </si>
  <si>
    <t>Almacenaje</t>
  </si>
  <si>
    <t>151</t>
  </si>
  <si>
    <t>Arrendamiento de Instalaciones</t>
  </si>
  <si>
    <t>155</t>
  </si>
  <si>
    <t>Arrendamiento de Medios de Transporte</t>
  </si>
  <si>
    <t>158</t>
  </si>
  <si>
    <t>Derechos Bienes Intangibles</t>
  </si>
  <si>
    <t>162</t>
  </si>
  <si>
    <t>Mantenimiento y Rep. de Equipo de Oficina</t>
  </si>
  <si>
    <t>164</t>
  </si>
  <si>
    <t>Mantenimiento y Rep. Equipo Educ. y Recreativo</t>
  </si>
  <si>
    <t>165</t>
  </si>
  <si>
    <t xml:space="preserve">Mantenimiento de Medios de Transporte </t>
  </si>
  <si>
    <t>168</t>
  </si>
  <si>
    <t>Mantenimiento y Rep. Equipo Cómputo</t>
  </si>
  <si>
    <t>174</t>
  </si>
  <si>
    <t>Mantenimiento y Rep. de Instalaciones</t>
  </si>
  <si>
    <t>181</t>
  </si>
  <si>
    <t>Estudios de Factibilidad</t>
  </si>
  <si>
    <t>182</t>
  </si>
  <si>
    <t>Servicios Médicos</t>
  </si>
  <si>
    <t>183</t>
  </si>
  <si>
    <t>Servicios Juridicos</t>
  </si>
  <si>
    <t>184</t>
  </si>
  <si>
    <t>Servicios Economicos, Contables y Auditoria</t>
  </si>
  <si>
    <t>185</t>
  </si>
  <si>
    <t>Servicios de Capacitación</t>
  </si>
  <si>
    <t>186</t>
  </si>
  <si>
    <t>Servicios de Informática</t>
  </si>
  <si>
    <t>187</t>
  </si>
  <si>
    <t>Servicios por Actuaciones Artisticas y Deportivas</t>
  </si>
  <si>
    <t>188</t>
  </si>
  <si>
    <t>Servicios de Ingenieria y Arquitectura</t>
  </si>
  <si>
    <t>189</t>
  </si>
  <si>
    <t>Otros Estudios y Servicios</t>
  </si>
  <si>
    <t>191</t>
  </si>
  <si>
    <t>Primas y Seguros</t>
  </si>
  <si>
    <t>194</t>
  </si>
  <si>
    <t>Otras Comisiones y Gastos Bancarios</t>
  </si>
  <si>
    <t>195</t>
  </si>
  <si>
    <t>Impuestos Derechos y Tasas</t>
  </si>
  <si>
    <t>196</t>
  </si>
  <si>
    <t>Servicio de Atención y Protocolo</t>
  </si>
  <si>
    <t>199</t>
  </si>
  <si>
    <t>Otros Servicios No Personales</t>
  </si>
  <si>
    <t>MATERIALES Y SUMINISTROS.</t>
  </si>
  <si>
    <t>211</t>
  </si>
  <si>
    <t>Alimentos para Personas</t>
  </si>
  <si>
    <t>Productos de madera</t>
  </si>
  <si>
    <t>219</t>
  </si>
  <si>
    <t>Otros Alimentos y Productos Agropecuarios</t>
  </si>
  <si>
    <t>Piedra, arcilla y arena</t>
  </si>
  <si>
    <t>Otros minerales</t>
  </si>
  <si>
    <t>232</t>
  </si>
  <si>
    <t>Acabados Textiles</t>
  </si>
  <si>
    <t>233</t>
  </si>
  <si>
    <t>Prendas de Vestir</t>
  </si>
  <si>
    <t>241</t>
  </si>
  <si>
    <t>Papel de Escritorio</t>
  </si>
  <si>
    <t>243</t>
  </si>
  <si>
    <t>Productos de Papel o Cartón</t>
  </si>
  <si>
    <t>244</t>
  </si>
  <si>
    <t>Productos de Artes Graficas</t>
  </si>
  <si>
    <t>245</t>
  </si>
  <si>
    <t>Libros Revistas y Periódicos</t>
  </si>
  <si>
    <t>253</t>
  </si>
  <si>
    <t>Llantas Y Neumáticos</t>
  </si>
  <si>
    <t>254</t>
  </si>
  <si>
    <t>Artículos de Caucho</t>
  </si>
  <si>
    <t>262</t>
  </si>
  <si>
    <t>Combustibles y Lubricantes</t>
  </si>
  <si>
    <t>266</t>
  </si>
  <si>
    <t>Productos Medicinales</t>
  </si>
  <si>
    <t>267</t>
  </si>
  <si>
    <t>Tintes, Pinturas y Colorantes</t>
  </si>
  <si>
    <t>268</t>
  </si>
  <si>
    <t>Productos de Plástico Vinil Y PVC</t>
  </si>
  <si>
    <t>269</t>
  </si>
  <si>
    <t>Otros productos Químicos</t>
  </si>
  <si>
    <t>271</t>
  </si>
  <si>
    <t>Productos de Arcilla</t>
  </si>
  <si>
    <t>Prodcutos de vidrio</t>
  </si>
  <si>
    <t>273</t>
  </si>
  <si>
    <t>Productos de loza y porcelana</t>
  </si>
  <si>
    <t>Cemento</t>
  </si>
  <si>
    <t>Productos de cemento, pomez, asbesto y yeso</t>
  </si>
  <si>
    <t>Otros productos de minerales</t>
  </si>
  <si>
    <t>Productos Sidelurgicos</t>
  </si>
  <si>
    <t>283</t>
  </si>
  <si>
    <t>Productos de Metal</t>
  </si>
  <si>
    <t>284</t>
  </si>
  <si>
    <t>Estructuras Metálicas Acabadas</t>
  </si>
  <si>
    <t>285</t>
  </si>
  <si>
    <t>Materiales y Equipos Diversos (Munic)</t>
  </si>
  <si>
    <t>Herramientas menores</t>
  </si>
  <si>
    <t>Otros productos metalicos</t>
  </si>
  <si>
    <t>291</t>
  </si>
  <si>
    <t>Útiles de Oficina</t>
  </si>
  <si>
    <t>292</t>
  </si>
  <si>
    <t>Útiles de Limpieza</t>
  </si>
  <si>
    <t>294</t>
  </si>
  <si>
    <t>Útiles Deportivos y Recreativos</t>
  </si>
  <si>
    <t>296</t>
  </si>
  <si>
    <t>Utiles de Cocina y Comedor</t>
  </si>
  <si>
    <t>297</t>
  </si>
  <si>
    <t>Accesorios y Materiales Eléctricos</t>
  </si>
  <si>
    <t>298</t>
  </si>
  <si>
    <t>Accesorios y Repuestos en General</t>
  </si>
  <si>
    <t>299</t>
  </si>
  <si>
    <t>Otros Materiales y Suministros</t>
  </si>
  <si>
    <t>PROPIEDAD, PLANTA, EQUIPO E INTANGIBLES.</t>
  </si>
  <si>
    <t>322</t>
  </si>
  <si>
    <t>Equipo de Oficina</t>
  </si>
  <si>
    <t>323</t>
  </si>
  <si>
    <t>Equipo Medico Sanitario</t>
  </si>
  <si>
    <t>324</t>
  </si>
  <si>
    <t>Equipo Educativo, Cult. y Recreativo (ESC</t>
  </si>
  <si>
    <t>325</t>
  </si>
  <si>
    <t>Medios de Transporte</t>
  </si>
  <si>
    <t>328</t>
  </si>
  <si>
    <t>Equipo de Computo</t>
  </si>
  <si>
    <t>329</t>
  </si>
  <si>
    <t>Otras Máquinas y Equipo</t>
  </si>
  <si>
    <t>332</t>
  </si>
  <si>
    <t>Construcciones de Bienes Nacionales UNC</t>
  </si>
  <si>
    <t>TRANSFERENCIAS CORRIENTES.</t>
  </si>
  <si>
    <t>413</t>
  </si>
  <si>
    <t>Indemnizaciones al Personal</t>
  </si>
  <si>
    <t>415</t>
  </si>
  <si>
    <t>Vacaciones</t>
  </si>
  <si>
    <t>419</t>
  </si>
  <si>
    <t>Otras Transferencias a Personas</t>
  </si>
  <si>
    <t>453</t>
  </si>
  <si>
    <t>Transferencias a Entidades Decentralizadas y A.</t>
  </si>
  <si>
    <t>472</t>
  </si>
  <si>
    <t>Transferencias a Organismos  Internacionales</t>
  </si>
  <si>
    <t>RESUMEN</t>
  </si>
  <si>
    <t>Ejecución Presupuestaria</t>
  </si>
  <si>
    <t>Ingresos Percibidos</t>
  </si>
  <si>
    <t>Egresos Ejecutados</t>
  </si>
  <si>
    <t>Resultado del Ejercicio</t>
  </si>
  <si>
    <t>Rentas Consignadas</t>
  </si>
  <si>
    <t>Saldo en Caja al 31 de Diciembre de 2017</t>
  </si>
  <si>
    <t>TOTAL EGRESOS</t>
  </si>
  <si>
    <t xml:space="preserve">Descuento Fianza de Fidelidad sueldos </t>
  </si>
  <si>
    <t>IGSS Cuota de Patronos, trabajadores e Intecap por Pagar</t>
  </si>
  <si>
    <t xml:space="preserve">ISR Retenido Actividades Lucrativas y viaticos </t>
  </si>
  <si>
    <t>SALDO EN CAJA AL 31 DE ENERO DE 2018</t>
  </si>
  <si>
    <t>Devolución ISR Rentas del Trabajo período 2017</t>
  </si>
  <si>
    <t>SALDO EN CAJA AL 28 DE FEBRERO DE 2018</t>
  </si>
  <si>
    <t>SALDO EN CAJA AL 31 DE MARZO DE 2018</t>
  </si>
  <si>
    <t>Saldo de Caja COG</t>
  </si>
  <si>
    <t xml:space="preserve">ISR Retenido Actividades Lucrativas y Viáticos </t>
  </si>
  <si>
    <t>SALDO EN CAJA AL 30 DE ABRIL DE 2018</t>
  </si>
  <si>
    <t>326</t>
  </si>
  <si>
    <t>Equipo para Comunicaciones</t>
  </si>
  <si>
    <t>(Artículo 10, numeral 8 Ley de Acceso a la Información Pública)</t>
  </si>
  <si>
    <t>INFORMES MENSUALES DE EJECUCIÓN PRESUPUESTARIA DE TODOS LOS RENGLONES</t>
  </si>
  <si>
    <t>SALDO EN CAJA AL 31 DE MAYO DE 2018</t>
  </si>
  <si>
    <t>Reintegro al Comité Olímpico Guatemalteco Saldo Caja</t>
  </si>
  <si>
    <t>ISR Retenido sobre rentas del trabajo del mes</t>
  </si>
  <si>
    <t>Descuento Judicial Embargo Precautorio Toribio Del Cid</t>
  </si>
  <si>
    <t xml:space="preserve">ISR Retenido sobre Actividades Lucrativas </t>
  </si>
  <si>
    <t>ISR e IVA Retenido sobre Facturas Especiales</t>
  </si>
  <si>
    <t>Mantenimiento y Rep. de Medios de Transporte</t>
  </si>
  <si>
    <t xml:space="preserve">ISR Retenido Actividades Lucrativas </t>
  </si>
  <si>
    <t xml:space="preserve">Descuento Judicial Embargo Precautorio Vilma Villagran </t>
  </si>
  <si>
    <t>SALDO EN CAJA AL 30 DE JUNIO DE 2018</t>
  </si>
  <si>
    <t>DEL 01 DE ENERO AL 28 DE FEBRERO DE 2018</t>
  </si>
  <si>
    <t>DEL 01 DE ENERO AL 31 DE MARZO DE 2018</t>
  </si>
  <si>
    <t>DEL 01 DE ENERO AL 30 DE ABRIL DE 2018</t>
  </si>
  <si>
    <t>DEL 01 DE ENERO AL 31 DE MAYO DE 2018</t>
  </si>
  <si>
    <t>DEL 01 DE ENERO AL 30 DE JUNIO DE 2018</t>
  </si>
  <si>
    <t>DEL 01 DE ENERO AL 31 DE JULIO DE 2018</t>
  </si>
  <si>
    <t>SALDO EN CAJA AL 31 DE JULIO DE 2018</t>
  </si>
  <si>
    <t>DEL 01 DE ENERO AL 31 DE AGOSTO DE 2018</t>
  </si>
  <si>
    <t>SALDO EN CAJA AL 31 DE AGOSTO DE 2018</t>
  </si>
  <si>
    <t>DEL 01 DE ENERO AL 30 DE SEPTIEMBRE DE 2018</t>
  </si>
  <si>
    <t>SALDO EN CAJA AL 30 DE SEPTIEMBRE DE 2018</t>
  </si>
  <si>
    <t>Guatemala, 30 de Septiembre de 2018</t>
  </si>
  <si>
    <t>DEL 01 DE ENERO AL 31 DE OCTUBRE DE 2018</t>
  </si>
  <si>
    <t>SALDO EN CAJA AL 31 DE OCTUBRE DE 2018</t>
  </si>
  <si>
    <t>Guatemala, 31 de Octubre de 2018</t>
  </si>
  <si>
    <t>DEL 01 DE ENERO AL 30 DE NOVIEMBRE DE 2018</t>
  </si>
  <si>
    <t>SALDO EN CAJA AL 30 DE NOVIEMBRE DE 2018</t>
  </si>
  <si>
    <t>Guatemala, 30 de Noviembre de 2018</t>
  </si>
  <si>
    <t>DEL 01 DE ENERO AL 31 DE DICIEMBRE DE 2018</t>
  </si>
  <si>
    <t>COG Reintegro participación XII Campeonato de Tiro de las Américas</t>
  </si>
  <si>
    <t>SALDO EN CAJA AL 31 DE DICIEMBRE DE 2018</t>
  </si>
  <si>
    <t>Guatemala,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</si>
</sst>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72" formatCode="_-* #,##0.0000000000_-;\-* #,##0.0000000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11.5"/>
      <name val="Arial"/>
      <family val="2"/>
    </font>
    <font>
      <u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1" xfId="0" applyFont="1" applyBorder="1" applyAlignment="1">
      <alignment horizontal="centerContinuous"/>
    </xf>
    <xf numFmtId="0" fontId="3" fillId="0" borderId="13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/>
    <xf numFmtId="0" fontId="4" fillId="0" borderId="1" xfId="0" applyFont="1" applyBorder="1"/>
    <xf numFmtId="164" fontId="5" fillId="0" borderId="13" xfId="1" applyFont="1" applyBorder="1"/>
    <xf numFmtId="164" fontId="6" fillId="0" borderId="13" xfId="1" applyFont="1" applyBorder="1"/>
    <xf numFmtId="164" fontId="6" fillId="0" borderId="14" xfId="1" applyFont="1" applyBorder="1"/>
    <xf numFmtId="164" fontId="6" fillId="0" borderId="12" xfId="1" applyFont="1" applyBorder="1"/>
    <xf numFmtId="0" fontId="7" fillId="0" borderId="13" xfId="0" applyFont="1" applyBorder="1"/>
    <xf numFmtId="0" fontId="7" fillId="0" borderId="13" xfId="0" applyFont="1" applyBorder="1" applyAlignment="1">
      <alignment horizontal="left" indent="2"/>
    </xf>
    <xf numFmtId="0" fontId="4" fillId="0" borderId="13" xfId="0" applyFont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8" fillId="0" borderId="13" xfId="0" applyFont="1" applyBorder="1" applyAlignment="1">
      <alignment horizontal="left" indent="2"/>
    </xf>
    <xf numFmtId="0" fontId="8" fillId="0" borderId="13" xfId="0" applyFont="1" applyBorder="1"/>
    <xf numFmtId="164" fontId="9" fillId="0" borderId="13" xfId="1" applyFont="1" applyBorder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43" fontId="3" fillId="0" borderId="4" xfId="0" applyNumberFormat="1" applyFont="1" applyFill="1" applyBorder="1" applyAlignment="1">
      <alignment horizontal="centerContinuous"/>
    </xf>
    <xf numFmtId="43" fontId="4" fillId="0" borderId="0" xfId="0" applyNumberFormat="1" applyFont="1" applyFill="1"/>
    <xf numFmtId="0" fontId="3" fillId="0" borderId="15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43" fontId="3" fillId="0" borderId="16" xfId="0" applyNumberFormat="1" applyFont="1" applyFill="1" applyBorder="1" applyAlignment="1">
      <alignment horizontal="centerContinuous"/>
    </xf>
    <xf numFmtId="0" fontId="4" fillId="0" borderId="5" xfId="0" applyFont="1" applyFill="1" applyBorder="1"/>
    <xf numFmtId="0" fontId="4" fillId="0" borderId="6" xfId="0" applyFont="1" applyFill="1" applyBorder="1"/>
    <xf numFmtId="43" fontId="4" fillId="0" borderId="7" xfId="0" applyNumberFormat="1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10" fillId="0" borderId="15" xfId="0" applyFont="1" applyFill="1" applyBorder="1" applyAlignment="1">
      <alignment horizontal="left" indent="1"/>
    </xf>
    <xf numFmtId="0" fontId="4" fillId="0" borderId="0" xfId="0" applyFont="1" applyFill="1" applyBorder="1"/>
    <xf numFmtId="164" fontId="4" fillId="0" borderId="16" xfId="0" applyNumberFormat="1" applyFont="1" applyFill="1" applyBorder="1"/>
    <xf numFmtId="0" fontId="4" fillId="0" borderId="15" xfId="0" applyFont="1" applyFill="1" applyBorder="1" applyAlignment="1">
      <alignment horizontal="left" indent="1"/>
    </xf>
    <xf numFmtId="164" fontId="6" fillId="0" borderId="16" xfId="0" applyNumberFormat="1" applyFont="1" applyFill="1" applyBorder="1"/>
    <xf numFmtId="164" fontId="6" fillId="0" borderId="17" xfId="0" applyNumberFormat="1" applyFont="1" applyFill="1" applyBorder="1"/>
    <xf numFmtId="0" fontId="3" fillId="0" borderId="15" xfId="0" applyFont="1" applyFill="1" applyBorder="1" applyAlignment="1">
      <alignment horizontal="left" indent="1"/>
    </xf>
    <xf numFmtId="0" fontId="3" fillId="0" borderId="0" xfId="0" applyFont="1" applyFill="1" applyBorder="1"/>
    <xf numFmtId="164" fontId="5" fillId="0" borderId="16" xfId="0" applyNumberFormat="1" applyFont="1" applyFill="1" applyBorder="1"/>
    <xf numFmtId="164" fontId="5" fillId="0" borderId="17" xfId="0" applyNumberFormat="1" applyFont="1" applyFill="1" applyBorder="1"/>
    <xf numFmtId="0" fontId="3" fillId="0" borderId="5" xfId="0" applyFont="1" applyFill="1" applyBorder="1" applyAlignment="1">
      <alignment horizontal="left" indent="1"/>
    </xf>
    <xf numFmtId="0" fontId="3" fillId="0" borderId="6" xfId="0" applyFont="1" applyFill="1" applyBorder="1"/>
    <xf numFmtId="164" fontId="5" fillId="0" borderId="7" xfId="0" applyNumberFormat="1" applyFont="1" applyFill="1" applyBorder="1"/>
    <xf numFmtId="0" fontId="4" fillId="0" borderId="0" xfId="0" applyFont="1" applyFill="1"/>
    <xf numFmtId="43" fontId="11" fillId="0" borderId="0" xfId="0" applyNumberFormat="1" applyFont="1" applyFill="1"/>
    <xf numFmtId="164" fontId="5" fillId="0" borderId="1" xfId="1" applyFont="1" applyBorder="1"/>
    <xf numFmtId="9" fontId="5" fillId="0" borderId="13" xfId="2" applyFont="1" applyBorder="1"/>
    <xf numFmtId="9" fontId="6" fillId="0" borderId="12" xfId="2" applyFont="1" applyBorder="1"/>
    <xf numFmtId="9" fontId="6" fillId="0" borderId="13" xfId="2" applyFont="1" applyBorder="1"/>
    <xf numFmtId="9" fontId="6" fillId="0" borderId="14" xfId="2" applyFont="1" applyBorder="1"/>
    <xf numFmtId="9" fontId="6" fillId="0" borderId="1" xfId="2" applyFont="1" applyBorder="1"/>
    <xf numFmtId="0" fontId="3" fillId="0" borderId="0" xfId="0" applyFont="1" applyAlignment="1">
      <alignment horizontal="centerContinuous"/>
    </xf>
    <xf numFmtId="0" fontId="3" fillId="0" borderId="12" xfId="0" applyFont="1" applyBorder="1"/>
    <xf numFmtId="164" fontId="5" fillId="0" borderId="12" xfId="1" applyFont="1" applyBorder="1"/>
    <xf numFmtId="0" fontId="5" fillId="0" borderId="12" xfId="0" applyFont="1" applyBorder="1"/>
    <xf numFmtId="0" fontId="3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 horizontal="centerContinuous"/>
    </xf>
    <xf numFmtId="0" fontId="3" fillId="0" borderId="11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/>
    <xf numFmtId="164" fontId="5" fillId="0" borderId="12" xfId="1" applyFont="1" applyFill="1" applyBorder="1"/>
    <xf numFmtId="0" fontId="5" fillId="0" borderId="12" xfId="0" applyFont="1" applyFill="1" applyBorder="1"/>
    <xf numFmtId="0" fontId="3" fillId="0" borderId="13" xfId="0" applyFont="1" applyFill="1" applyBorder="1"/>
    <xf numFmtId="164" fontId="5" fillId="0" borderId="13" xfId="1" applyFont="1" applyFill="1" applyBorder="1"/>
    <xf numFmtId="9" fontId="5" fillId="0" borderId="13" xfId="2" applyFont="1" applyFill="1" applyBorder="1"/>
    <xf numFmtId="164" fontId="6" fillId="0" borderId="13" xfId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164" fontId="6" fillId="0" borderId="14" xfId="1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164" fontId="5" fillId="0" borderId="1" xfId="1" applyFont="1" applyFill="1" applyBorder="1"/>
    <xf numFmtId="0" fontId="4" fillId="0" borderId="12" xfId="0" applyFont="1" applyFill="1" applyBorder="1"/>
    <xf numFmtId="164" fontId="6" fillId="0" borderId="12" xfId="1" applyFont="1" applyFill="1" applyBorder="1"/>
    <xf numFmtId="9" fontId="6" fillId="0" borderId="12" xfId="2" applyFont="1" applyFill="1" applyBorder="1"/>
    <xf numFmtId="9" fontId="6" fillId="0" borderId="13" xfId="2" applyFont="1" applyFill="1" applyBorder="1"/>
    <xf numFmtId="0" fontId="7" fillId="0" borderId="13" xfId="0" applyFont="1" applyFill="1" applyBorder="1" applyAlignment="1">
      <alignment horizontal="left" indent="2"/>
    </xf>
    <xf numFmtId="0" fontId="7" fillId="0" borderId="13" xfId="0" applyFont="1" applyFill="1" applyBorder="1"/>
    <xf numFmtId="0" fontId="4" fillId="0" borderId="13" xfId="0" applyFont="1" applyFill="1" applyBorder="1" applyAlignment="1">
      <alignment horizontal="left" indent="2"/>
    </xf>
    <xf numFmtId="0" fontId="8" fillId="0" borderId="13" xfId="0" applyFont="1" applyFill="1" applyBorder="1" applyAlignment="1">
      <alignment horizontal="left" indent="2"/>
    </xf>
    <xf numFmtId="0" fontId="8" fillId="0" borderId="13" xfId="0" applyFont="1" applyFill="1" applyBorder="1"/>
    <xf numFmtId="164" fontId="9" fillId="0" borderId="13" xfId="1" applyFont="1" applyFill="1" applyBorder="1"/>
    <xf numFmtId="9" fontId="6" fillId="0" borderId="14" xfId="2" applyFont="1" applyFill="1" applyBorder="1"/>
    <xf numFmtId="9" fontId="6" fillId="0" borderId="1" xfId="2" applyFont="1" applyFill="1" applyBorder="1"/>
    <xf numFmtId="0" fontId="4" fillId="0" borderId="0" xfId="0" applyFont="1" applyFill="1" applyAlignment="1">
      <alignment horizontal="left" indent="2"/>
    </xf>
    <xf numFmtId="43" fontId="2" fillId="0" borderId="0" xfId="0" applyNumberFormat="1" applyFont="1" applyFill="1"/>
    <xf numFmtId="0" fontId="2" fillId="0" borderId="0" xfId="0" applyFont="1" applyFill="1" applyBorder="1"/>
    <xf numFmtId="0" fontId="1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2" borderId="0" xfId="0" applyFont="1" applyFill="1" applyBorder="1"/>
    <xf numFmtId="0" fontId="4" fillId="0" borderId="0" xfId="0" applyFont="1" applyBorder="1"/>
    <xf numFmtId="43" fontId="6" fillId="0" borderId="13" xfId="1" applyNumberFormat="1" applyFont="1" applyFill="1" applyBorder="1"/>
    <xf numFmtId="43" fontId="13" fillId="0" borderId="0" xfId="0" applyNumberFormat="1" applyFont="1" applyFill="1"/>
    <xf numFmtId="164" fontId="14" fillId="0" borderId="0" xfId="1" applyFont="1" applyFill="1"/>
    <xf numFmtId="164" fontId="4" fillId="0" borderId="0" xfId="0" applyNumberFormat="1" applyFont="1" applyFill="1"/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2" fontId="11" fillId="0" borderId="0" xfId="0" applyNumberFormat="1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1075764</xdr:colOff>
      <xdr:row>3</xdr:row>
      <xdr:rowOff>123265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860176" cy="728382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1075764</xdr:colOff>
      <xdr:row>3</xdr:row>
      <xdr:rowOff>134470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206"/>
          <a:ext cx="1860176" cy="728382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60176" cy="728382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60176" cy="728382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1075764</xdr:colOff>
      <xdr:row>3</xdr:row>
      <xdr:rowOff>123264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6814" cy="723339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showGridLines="0" zoomScale="85" zoomScaleNormal="85" workbookViewId="0"/>
  </sheetViews>
  <sheetFormatPr baseColWidth="10" defaultRowHeight="15" x14ac:dyDescent="0.2"/>
  <cols>
    <col min="1" max="1" width="11.7109375" style="2" customWidth="1"/>
    <col min="2" max="2" width="48.7109375" style="2" customWidth="1"/>
    <col min="3" max="3" width="16.28515625" style="2" customWidth="1"/>
    <col min="4" max="9" width="15.7109375" style="2" customWidth="1"/>
    <col min="10" max="10" width="16.28515625" style="2" customWidth="1"/>
    <col min="11" max="11" width="15.7109375" style="2" customWidth="1"/>
    <col min="12" max="12" width="16.28515625" style="2" customWidth="1"/>
    <col min="13" max="13" width="10.7109375" style="2" hidden="1" customWidth="1"/>
    <col min="14" max="16384" width="11.42578125" style="2"/>
  </cols>
  <sheetData>
    <row r="1" spans="1:13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"/>
    </row>
    <row r="3" spans="1:13" ht="15.75" x14ac:dyDescent="0.25">
      <c r="A3" s="58" t="s">
        <v>37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</row>
    <row r="4" spans="1:13" ht="15.75" x14ac:dyDescent="0.2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1"/>
    </row>
    <row r="5" spans="1:13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 thickBot="1" x14ac:dyDescent="0.3">
      <c r="A6" s="4" t="s">
        <v>3</v>
      </c>
      <c r="B6" s="110" t="s">
        <v>4</v>
      </c>
      <c r="C6" s="4" t="s">
        <v>5</v>
      </c>
      <c r="D6" s="5" t="s">
        <v>6</v>
      </c>
      <c r="E6" s="6"/>
      <c r="F6" s="5" t="s">
        <v>7</v>
      </c>
      <c r="G6" s="6"/>
      <c r="H6" s="5" t="s">
        <v>19</v>
      </c>
      <c r="I6" s="7"/>
      <c r="J6" s="4" t="s">
        <v>5</v>
      </c>
      <c r="K6" s="110" t="s">
        <v>8</v>
      </c>
      <c r="L6" s="4" t="s">
        <v>9</v>
      </c>
      <c r="M6" s="4" t="s">
        <v>10</v>
      </c>
    </row>
    <row r="7" spans="1:13" ht="16.5" thickBot="1" x14ac:dyDescent="0.3">
      <c r="A7" s="62" t="s">
        <v>11</v>
      </c>
      <c r="B7" s="111"/>
      <c r="C7" s="62" t="s">
        <v>12</v>
      </c>
      <c r="D7" s="63" t="s">
        <v>13</v>
      </c>
      <c r="E7" s="63" t="s">
        <v>14</v>
      </c>
      <c r="F7" s="63" t="s">
        <v>13</v>
      </c>
      <c r="G7" s="63" t="s">
        <v>14</v>
      </c>
      <c r="H7" s="63" t="s">
        <v>13</v>
      </c>
      <c r="I7" s="64" t="s">
        <v>14</v>
      </c>
      <c r="J7" s="62" t="s">
        <v>15</v>
      </c>
      <c r="K7" s="111"/>
      <c r="L7" s="62" t="s">
        <v>16</v>
      </c>
      <c r="M7" s="62" t="s">
        <v>17</v>
      </c>
    </row>
    <row r="8" spans="1:13" ht="15.75" x14ac:dyDescent="0.25">
      <c r="A8" s="59"/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.75" x14ac:dyDescent="0.25">
      <c r="A9" s="8"/>
      <c r="B9" s="8" t="s">
        <v>18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53"/>
    </row>
    <row r="10" spans="1:13" ht="15.75" x14ac:dyDescent="0.25">
      <c r="A10" s="8"/>
      <c r="B10" s="8" t="s">
        <v>20</v>
      </c>
      <c r="C10" s="14">
        <v>1139276.5</v>
      </c>
      <c r="D10" s="13"/>
      <c r="E10" s="13"/>
      <c r="F10" s="13"/>
      <c r="G10" s="13"/>
      <c r="H10" s="13"/>
      <c r="I10" s="13"/>
      <c r="J10" s="14">
        <f>C10+D10-E10+F10-G10+H10-I10</f>
        <v>1139276.5</v>
      </c>
      <c r="K10" s="14"/>
      <c r="L10" s="14">
        <f>J10-K10</f>
        <v>1139276.5</v>
      </c>
      <c r="M10" s="53">
        <f>K10/$K$21</f>
        <v>0</v>
      </c>
    </row>
    <row r="11" spans="1:13" ht="15.75" x14ac:dyDescent="0.25">
      <c r="A11" s="9" t="s">
        <v>21</v>
      </c>
      <c r="B11" s="9" t="s">
        <v>22</v>
      </c>
      <c r="C11" s="14">
        <v>538844.57000000007</v>
      </c>
      <c r="D11" s="14"/>
      <c r="E11" s="14"/>
      <c r="F11" s="14"/>
      <c r="G11" s="14"/>
      <c r="H11" s="14"/>
      <c r="I11" s="14"/>
      <c r="J11" s="14">
        <f t="shared" ref="J11:J20" si="0">C11+D11-E11+F11-G11+H11-I11</f>
        <v>538844.57000000007</v>
      </c>
      <c r="K11" s="14">
        <v>3200</v>
      </c>
      <c r="L11" s="14">
        <f t="shared" ref="L11:L20" si="1">J11-K11</f>
        <v>535644.57000000007</v>
      </c>
      <c r="M11" s="53">
        <f t="shared" ref="M11:M20" si="2">K11/$K$21</f>
        <v>1.1953954115867811E-2</v>
      </c>
    </row>
    <row r="12" spans="1:13" ht="15.75" hidden="1" x14ac:dyDescent="0.25">
      <c r="A12" s="9" t="s">
        <v>35</v>
      </c>
      <c r="B12" s="9" t="s">
        <v>36</v>
      </c>
      <c r="C12" s="14"/>
      <c r="D12" s="14"/>
      <c r="E12" s="14"/>
      <c r="F12" s="14"/>
      <c r="G12" s="14"/>
      <c r="H12" s="14"/>
      <c r="I12" s="14"/>
      <c r="J12" s="14">
        <f t="shared" si="0"/>
        <v>0</v>
      </c>
      <c r="K12" s="14">
        <v>0</v>
      </c>
      <c r="L12" s="14">
        <f t="shared" si="1"/>
        <v>0</v>
      </c>
      <c r="M12" s="53">
        <f t="shared" si="2"/>
        <v>0</v>
      </c>
    </row>
    <row r="13" spans="1:13" ht="15.75" x14ac:dyDescent="0.25">
      <c r="A13" s="9" t="s">
        <v>23</v>
      </c>
      <c r="B13" s="9" t="s">
        <v>24</v>
      </c>
      <c r="C13" s="14">
        <v>65000</v>
      </c>
      <c r="D13" s="14"/>
      <c r="E13" s="14"/>
      <c r="F13" s="14"/>
      <c r="G13" s="14"/>
      <c r="H13" s="14"/>
      <c r="I13" s="14"/>
      <c r="J13" s="14">
        <f t="shared" si="0"/>
        <v>65000</v>
      </c>
      <c r="K13" s="14">
        <v>190</v>
      </c>
      <c r="L13" s="14">
        <f t="shared" si="1"/>
        <v>64810</v>
      </c>
      <c r="M13" s="53">
        <f t="shared" si="2"/>
        <v>7.097660256296512E-4</v>
      </c>
    </row>
    <row r="14" spans="1:13" ht="15.75" x14ac:dyDescent="0.25">
      <c r="A14" s="9" t="s">
        <v>25</v>
      </c>
      <c r="B14" s="9" t="s">
        <v>26</v>
      </c>
      <c r="C14" s="14">
        <v>3500</v>
      </c>
      <c r="D14" s="14"/>
      <c r="E14" s="14"/>
      <c r="F14" s="14"/>
      <c r="G14" s="14"/>
      <c r="H14" s="14"/>
      <c r="I14" s="14"/>
      <c r="J14" s="14">
        <f t="shared" si="0"/>
        <v>3500</v>
      </c>
      <c r="K14" s="14">
        <v>0</v>
      </c>
      <c r="L14" s="14">
        <f t="shared" si="1"/>
        <v>3500</v>
      </c>
      <c r="M14" s="53">
        <f t="shared" si="2"/>
        <v>0</v>
      </c>
    </row>
    <row r="15" spans="1:13" ht="15.75" x14ac:dyDescent="0.25">
      <c r="A15" s="9">
        <v>15.1</v>
      </c>
      <c r="B15" s="9" t="s">
        <v>27</v>
      </c>
      <c r="C15" s="14">
        <v>3000</v>
      </c>
      <c r="D15" s="14"/>
      <c r="E15" s="14"/>
      <c r="F15" s="14"/>
      <c r="G15" s="14"/>
      <c r="H15" s="14"/>
      <c r="I15" s="14"/>
      <c r="J15" s="14">
        <f t="shared" si="0"/>
        <v>3000</v>
      </c>
      <c r="K15" s="14">
        <v>517.5</v>
      </c>
      <c r="L15" s="14">
        <f t="shared" si="1"/>
        <v>2482.5</v>
      </c>
      <c r="M15" s="53">
        <f t="shared" si="2"/>
        <v>1.9331785171754975E-3</v>
      </c>
    </row>
    <row r="16" spans="1:13" ht="15.75" x14ac:dyDescent="0.25">
      <c r="A16" s="9" t="s">
        <v>28</v>
      </c>
      <c r="B16" s="9" t="s">
        <v>29</v>
      </c>
      <c r="C16" s="14">
        <v>2841029.1</v>
      </c>
      <c r="D16" s="14"/>
      <c r="E16" s="14"/>
      <c r="F16" s="14"/>
      <c r="G16" s="14"/>
      <c r="H16" s="14"/>
      <c r="I16" s="14"/>
      <c r="J16" s="14">
        <f t="shared" si="0"/>
        <v>2841029.1</v>
      </c>
      <c r="K16" s="14">
        <v>263786.34999999998</v>
      </c>
      <c r="L16" s="14">
        <f t="shared" si="1"/>
        <v>2577242.75</v>
      </c>
      <c r="M16" s="53">
        <f t="shared" si="2"/>
        <v>0.98540310134132703</v>
      </c>
    </row>
    <row r="17" spans="1:13" ht="15.75" x14ac:dyDescent="0.25">
      <c r="A17" s="9" t="s">
        <v>30</v>
      </c>
      <c r="B17" s="9" t="s">
        <v>39</v>
      </c>
      <c r="C17" s="14">
        <v>4953429.6500000004</v>
      </c>
      <c r="D17" s="14"/>
      <c r="E17" s="14"/>
      <c r="F17" s="14"/>
      <c r="G17" s="14"/>
      <c r="H17" s="14"/>
      <c r="I17" s="14"/>
      <c r="J17" s="14">
        <f t="shared" si="0"/>
        <v>4953429.6500000004</v>
      </c>
      <c r="K17" s="14">
        <v>0</v>
      </c>
      <c r="L17" s="14">
        <f t="shared" si="1"/>
        <v>4953429.6500000004</v>
      </c>
      <c r="M17" s="53">
        <f t="shared" si="2"/>
        <v>0</v>
      </c>
    </row>
    <row r="18" spans="1:13" ht="15.75" x14ac:dyDescent="0.25">
      <c r="A18" s="9" t="s">
        <v>31</v>
      </c>
      <c r="B18" s="9" t="s">
        <v>32</v>
      </c>
      <c r="C18" s="14">
        <v>1764127.77</v>
      </c>
      <c r="D18" s="14"/>
      <c r="E18" s="14"/>
      <c r="F18" s="14"/>
      <c r="G18" s="14"/>
      <c r="H18" s="14"/>
      <c r="I18" s="14"/>
      <c r="J18" s="14">
        <f t="shared" si="0"/>
        <v>1764127.77</v>
      </c>
      <c r="K18" s="14">
        <v>0</v>
      </c>
      <c r="L18" s="14">
        <f t="shared" si="1"/>
        <v>1764127.77</v>
      </c>
      <c r="M18" s="53">
        <f t="shared" si="2"/>
        <v>0</v>
      </c>
    </row>
    <row r="19" spans="1:13" ht="15.75" x14ac:dyDescent="0.25">
      <c r="A19" s="9" t="s">
        <v>33</v>
      </c>
      <c r="B19" s="9" t="s">
        <v>34</v>
      </c>
      <c r="C19" s="14">
        <v>20000</v>
      </c>
      <c r="D19" s="14"/>
      <c r="E19" s="14"/>
      <c r="F19" s="14"/>
      <c r="G19" s="14"/>
      <c r="H19" s="14"/>
      <c r="I19" s="14"/>
      <c r="J19" s="14">
        <f t="shared" si="0"/>
        <v>20000</v>
      </c>
      <c r="K19" s="14">
        <v>0</v>
      </c>
      <c r="L19" s="14">
        <f t="shared" si="1"/>
        <v>20000</v>
      </c>
      <c r="M19" s="53">
        <f t="shared" si="2"/>
        <v>0</v>
      </c>
    </row>
    <row r="20" spans="1:13" ht="16.5" thickBot="1" x14ac:dyDescent="0.3">
      <c r="A20" s="10" t="s">
        <v>38</v>
      </c>
      <c r="B20" s="10" t="s">
        <v>40</v>
      </c>
      <c r="C20" s="15">
        <v>132000</v>
      </c>
      <c r="D20" s="15"/>
      <c r="E20" s="15"/>
      <c r="F20" s="15"/>
      <c r="G20" s="15"/>
      <c r="H20" s="15"/>
      <c r="I20" s="15"/>
      <c r="J20" s="14">
        <f t="shared" si="0"/>
        <v>132000</v>
      </c>
      <c r="K20" s="15">
        <v>0</v>
      </c>
      <c r="L20" s="14">
        <f t="shared" si="1"/>
        <v>132000</v>
      </c>
      <c r="M20" s="53">
        <f t="shared" si="2"/>
        <v>0</v>
      </c>
    </row>
    <row r="21" spans="1:13" ht="16.5" thickBot="1" x14ac:dyDescent="0.3">
      <c r="A21" s="12"/>
      <c r="B21" s="3" t="s">
        <v>41</v>
      </c>
      <c r="C21" s="52">
        <f>SUM(C10:C20)</f>
        <v>11460207.59</v>
      </c>
      <c r="D21" s="52">
        <f t="shared" ref="D21:L21" si="3">SUM(D10:D20)</f>
        <v>0</v>
      </c>
      <c r="E21" s="52">
        <f t="shared" si="3"/>
        <v>0</v>
      </c>
      <c r="F21" s="52">
        <f t="shared" si="3"/>
        <v>0</v>
      </c>
      <c r="G21" s="52">
        <f t="shared" si="3"/>
        <v>0</v>
      </c>
      <c r="H21" s="52">
        <f t="shared" si="3"/>
        <v>0</v>
      </c>
      <c r="I21" s="52">
        <f t="shared" si="3"/>
        <v>0</v>
      </c>
      <c r="J21" s="52">
        <f t="shared" si="3"/>
        <v>11460207.59</v>
      </c>
      <c r="K21" s="52">
        <f t="shared" si="3"/>
        <v>267693.84999999998</v>
      </c>
      <c r="L21" s="52">
        <f t="shared" si="3"/>
        <v>11192513.74</v>
      </c>
      <c r="M21" s="53"/>
    </row>
    <row r="22" spans="1:13" x14ac:dyDescent="0.2">
      <c r="A22" s="11"/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54"/>
    </row>
    <row r="23" spans="1:13" ht="15.75" x14ac:dyDescent="0.25">
      <c r="A23" s="8" t="s">
        <v>42</v>
      </c>
      <c r="B23" s="8" t="s">
        <v>43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55"/>
    </row>
    <row r="24" spans="1:13" ht="15.75" x14ac:dyDescent="0.25">
      <c r="A24" s="8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55"/>
    </row>
    <row r="25" spans="1:13" ht="15.75" x14ac:dyDescent="0.25">
      <c r="A25" s="8"/>
      <c r="B25" s="8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55"/>
    </row>
    <row r="26" spans="1:13" ht="15.75" x14ac:dyDescent="0.25">
      <c r="A26" s="18">
        <v>0</v>
      </c>
      <c r="B26" s="17" t="s">
        <v>44</v>
      </c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55"/>
    </row>
    <row r="27" spans="1:13" x14ac:dyDescent="0.2">
      <c r="A27" s="19" t="s">
        <v>45</v>
      </c>
      <c r="B27" s="9" t="s">
        <v>46</v>
      </c>
      <c r="C27" s="14">
        <v>805853.10000000009</v>
      </c>
      <c r="D27" s="14"/>
      <c r="E27" s="14"/>
      <c r="F27" s="14"/>
      <c r="G27" s="14"/>
      <c r="H27" s="14"/>
      <c r="I27" s="14"/>
      <c r="J27" s="14">
        <f t="shared" ref="J27:J38" si="4">C27+D27-E27+F27-G27+H27-I27</f>
        <v>805853.10000000009</v>
      </c>
      <c r="K27" s="14">
        <v>63453</v>
      </c>
      <c r="L27" s="14">
        <f t="shared" ref="L27:L92" si="5">J27-K27</f>
        <v>742400.10000000009</v>
      </c>
      <c r="M27" s="55">
        <f t="shared" ref="M27:M38" si="6">K27/$K$136</f>
        <v>0.63377327470999645</v>
      </c>
    </row>
    <row r="28" spans="1:13" x14ac:dyDescent="0.2">
      <c r="A28" s="19" t="s">
        <v>47</v>
      </c>
      <c r="B28" s="9" t="s">
        <v>48</v>
      </c>
      <c r="C28" s="14">
        <v>4500</v>
      </c>
      <c r="D28" s="14"/>
      <c r="E28" s="14"/>
      <c r="F28" s="14"/>
      <c r="G28" s="14"/>
      <c r="H28" s="14"/>
      <c r="I28" s="14"/>
      <c r="J28" s="14">
        <f t="shared" si="4"/>
        <v>4500</v>
      </c>
      <c r="K28" s="14">
        <v>375</v>
      </c>
      <c r="L28" s="14">
        <f t="shared" si="5"/>
        <v>4125</v>
      </c>
      <c r="M28" s="55">
        <f t="shared" si="6"/>
        <v>3.7455278397593287E-3</v>
      </c>
    </row>
    <row r="29" spans="1:13" x14ac:dyDescent="0.2">
      <c r="A29" s="19" t="s">
        <v>49</v>
      </c>
      <c r="B29" s="9" t="s">
        <v>50</v>
      </c>
      <c r="C29" s="14">
        <v>107850</v>
      </c>
      <c r="D29" s="14"/>
      <c r="E29" s="14"/>
      <c r="F29" s="14"/>
      <c r="G29" s="14"/>
      <c r="H29" s="14"/>
      <c r="I29" s="14"/>
      <c r="J29" s="14">
        <f t="shared" si="4"/>
        <v>107850</v>
      </c>
      <c r="K29" s="14">
        <v>7750</v>
      </c>
      <c r="L29" s="14">
        <f t="shared" si="5"/>
        <v>100100</v>
      </c>
      <c r="M29" s="55">
        <f t="shared" si="6"/>
        <v>7.7407575355026126E-2</v>
      </c>
    </row>
    <row r="30" spans="1:13" hidden="1" x14ac:dyDescent="0.2">
      <c r="A30" s="19" t="s">
        <v>51</v>
      </c>
      <c r="B30" s="9" t="s">
        <v>52</v>
      </c>
      <c r="C30" s="14">
        <v>0</v>
      </c>
      <c r="D30" s="14"/>
      <c r="E30" s="14"/>
      <c r="F30" s="14"/>
      <c r="G30" s="14"/>
      <c r="H30" s="14"/>
      <c r="I30" s="14"/>
      <c r="J30" s="14">
        <f t="shared" si="4"/>
        <v>0</v>
      </c>
      <c r="K30" s="14">
        <v>0</v>
      </c>
      <c r="L30" s="14">
        <f t="shared" si="5"/>
        <v>0</v>
      </c>
      <c r="M30" s="55">
        <f t="shared" si="6"/>
        <v>0</v>
      </c>
    </row>
    <row r="31" spans="1:13" hidden="1" x14ac:dyDescent="0.2">
      <c r="A31" s="19" t="s">
        <v>53</v>
      </c>
      <c r="B31" s="9" t="s">
        <v>52</v>
      </c>
      <c r="C31" s="14">
        <v>0</v>
      </c>
      <c r="D31" s="14"/>
      <c r="E31" s="14"/>
      <c r="F31" s="14"/>
      <c r="G31" s="14"/>
      <c r="H31" s="14"/>
      <c r="I31" s="14"/>
      <c r="J31" s="14">
        <f t="shared" si="4"/>
        <v>0</v>
      </c>
      <c r="K31" s="14">
        <v>0</v>
      </c>
      <c r="L31" s="14">
        <f t="shared" si="5"/>
        <v>0</v>
      </c>
      <c r="M31" s="55">
        <f t="shared" si="6"/>
        <v>0</v>
      </c>
    </row>
    <row r="32" spans="1:13" x14ac:dyDescent="0.2">
      <c r="A32" s="19" t="s">
        <v>54</v>
      </c>
      <c r="B32" s="9" t="s">
        <v>55</v>
      </c>
      <c r="C32" s="14">
        <v>276090.01</v>
      </c>
      <c r="D32" s="14"/>
      <c r="E32" s="14"/>
      <c r="F32" s="14"/>
      <c r="G32" s="14"/>
      <c r="H32" s="14"/>
      <c r="I32" s="14"/>
      <c r="J32" s="14">
        <f t="shared" si="4"/>
        <v>276090.01</v>
      </c>
      <c r="K32" s="14">
        <v>0</v>
      </c>
      <c r="L32" s="14">
        <f t="shared" si="5"/>
        <v>276090.01</v>
      </c>
      <c r="M32" s="55">
        <f t="shared" si="6"/>
        <v>0</v>
      </c>
    </row>
    <row r="33" spans="1:13" x14ac:dyDescent="0.2">
      <c r="A33" s="19" t="s">
        <v>56</v>
      </c>
      <c r="B33" s="9" t="s">
        <v>57</v>
      </c>
      <c r="C33" s="14">
        <v>42755.839999999997</v>
      </c>
      <c r="D33" s="14"/>
      <c r="E33" s="14"/>
      <c r="F33" s="14"/>
      <c r="G33" s="14"/>
      <c r="H33" s="14"/>
      <c r="I33" s="14"/>
      <c r="J33" s="14">
        <f t="shared" si="4"/>
        <v>42755.839999999997</v>
      </c>
      <c r="K33" s="14">
        <v>237.06</v>
      </c>
      <c r="L33" s="14">
        <f t="shared" si="5"/>
        <v>42518.78</v>
      </c>
      <c r="M33" s="55">
        <f t="shared" si="6"/>
        <v>2.3677728791822571E-3</v>
      </c>
    </row>
    <row r="34" spans="1:13" x14ac:dyDescent="0.2">
      <c r="A34" s="19" t="s">
        <v>58</v>
      </c>
      <c r="B34" s="9" t="s">
        <v>59</v>
      </c>
      <c r="C34" s="14">
        <v>90546.57</v>
      </c>
      <c r="D34" s="14"/>
      <c r="E34" s="14"/>
      <c r="F34" s="14"/>
      <c r="G34" s="14"/>
      <c r="H34" s="14"/>
      <c r="I34" s="14"/>
      <c r="J34" s="14">
        <f t="shared" si="4"/>
        <v>90546.57</v>
      </c>
      <c r="K34" s="14">
        <v>6799.62</v>
      </c>
      <c r="L34" s="14">
        <f t="shared" si="5"/>
        <v>83746.950000000012</v>
      </c>
      <c r="M34" s="55">
        <f t="shared" si="6"/>
        <v>6.7915109359424866E-2</v>
      </c>
    </row>
    <row r="35" spans="1:13" x14ac:dyDescent="0.2">
      <c r="A35" s="19" t="s">
        <v>60</v>
      </c>
      <c r="B35" s="9" t="s">
        <v>61</v>
      </c>
      <c r="C35" s="14">
        <v>8486.09</v>
      </c>
      <c r="D35" s="14"/>
      <c r="E35" s="14"/>
      <c r="F35" s="14"/>
      <c r="G35" s="14"/>
      <c r="H35" s="14"/>
      <c r="I35" s="14"/>
      <c r="J35" s="14">
        <f t="shared" si="4"/>
        <v>8486.09</v>
      </c>
      <c r="K35" s="14">
        <v>637.15</v>
      </c>
      <c r="L35" s="14">
        <f t="shared" si="5"/>
        <v>7848.9400000000005</v>
      </c>
      <c r="M35" s="55">
        <f t="shared" si="6"/>
        <v>6.3639015016070831E-3</v>
      </c>
    </row>
    <row r="36" spans="1:13" x14ac:dyDescent="0.2">
      <c r="A36" s="19" t="s">
        <v>62</v>
      </c>
      <c r="B36" s="9" t="s">
        <v>63</v>
      </c>
      <c r="C36" s="14">
        <v>74453</v>
      </c>
      <c r="D36" s="14"/>
      <c r="E36" s="14"/>
      <c r="F36" s="14"/>
      <c r="G36" s="14"/>
      <c r="H36" s="14"/>
      <c r="I36" s="14"/>
      <c r="J36" s="14">
        <f t="shared" si="4"/>
        <v>74453</v>
      </c>
      <c r="K36" s="14">
        <v>0</v>
      </c>
      <c r="L36" s="14">
        <f t="shared" si="5"/>
        <v>74453</v>
      </c>
      <c r="M36" s="55">
        <f t="shared" si="6"/>
        <v>0</v>
      </c>
    </row>
    <row r="37" spans="1:13" x14ac:dyDescent="0.2">
      <c r="A37" s="19" t="s">
        <v>64</v>
      </c>
      <c r="B37" s="9" t="s">
        <v>65</v>
      </c>
      <c r="C37" s="14">
        <v>74453</v>
      </c>
      <c r="D37" s="14"/>
      <c r="E37" s="14"/>
      <c r="F37" s="14"/>
      <c r="G37" s="14"/>
      <c r="H37" s="14"/>
      <c r="I37" s="14"/>
      <c r="J37" s="14">
        <f t="shared" si="4"/>
        <v>74453</v>
      </c>
      <c r="K37" s="14">
        <v>0</v>
      </c>
      <c r="L37" s="14">
        <f t="shared" si="5"/>
        <v>74453</v>
      </c>
      <c r="M37" s="55">
        <f t="shared" si="6"/>
        <v>0</v>
      </c>
    </row>
    <row r="38" spans="1:13" x14ac:dyDescent="0.2">
      <c r="A38" s="19" t="s">
        <v>66</v>
      </c>
      <c r="B38" s="9" t="s">
        <v>67</v>
      </c>
      <c r="C38" s="14">
        <v>4400</v>
      </c>
      <c r="D38" s="14"/>
      <c r="E38" s="14"/>
      <c r="F38" s="14"/>
      <c r="G38" s="14"/>
      <c r="H38" s="14"/>
      <c r="I38" s="14"/>
      <c r="J38" s="14">
        <f t="shared" si="4"/>
        <v>4400</v>
      </c>
      <c r="K38" s="14">
        <v>0</v>
      </c>
      <c r="L38" s="14">
        <f t="shared" si="5"/>
        <v>4400</v>
      </c>
      <c r="M38" s="55">
        <f t="shared" si="6"/>
        <v>0</v>
      </c>
    </row>
    <row r="39" spans="1:13" x14ac:dyDescent="0.2">
      <c r="A39" s="19"/>
      <c r="B39" s="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55"/>
    </row>
    <row r="40" spans="1:13" x14ac:dyDescent="0.2">
      <c r="A40" s="19"/>
      <c r="B40" s="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55"/>
    </row>
    <row r="41" spans="1:13" ht="15.75" x14ac:dyDescent="0.25">
      <c r="A41" s="18">
        <v>1</v>
      </c>
      <c r="B41" s="17" t="s">
        <v>68</v>
      </c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55"/>
    </row>
    <row r="42" spans="1:13" x14ac:dyDescent="0.2">
      <c r="A42" s="19" t="s">
        <v>69</v>
      </c>
      <c r="B42" s="9" t="s">
        <v>70</v>
      </c>
      <c r="C42" s="14">
        <v>11725</v>
      </c>
      <c r="D42" s="14"/>
      <c r="E42" s="14"/>
      <c r="F42" s="14"/>
      <c r="G42" s="14"/>
      <c r="H42" s="14"/>
      <c r="I42" s="14"/>
      <c r="J42" s="14">
        <f t="shared" ref="J42:J106" si="7">C42+D42-E42+F42-G42+H42-I42</f>
        <v>11725</v>
      </c>
      <c r="K42" s="14">
        <v>489.65</v>
      </c>
      <c r="L42" s="14">
        <f t="shared" si="5"/>
        <v>11235.35</v>
      </c>
      <c r="M42" s="55">
        <f t="shared" ref="M42:M75" si="8">K42/$K$136</f>
        <v>4.8906605513017471E-3</v>
      </c>
    </row>
    <row r="43" spans="1:13" x14ac:dyDescent="0.2">
      <c r="A43" s="19" t="s">
        <v>71</v>
      </c>
      <c r="B43" s="9" t="s">
        <v>72</v>
      </c>
      <c r="C43" s="14">
        <v>30227.33</v>
      </c>
      <c r="D43" s="14"/>
      <c r="E43" s="14"/>
      <c r="F43" s="14"/>
      <c r="G43" s="14"/>
      <c r="H43" s="14"/>
      <c r="I43" s="14"/>
      <c r="J43" s="14">
        <f t="shared" si="7"/>
        <v>30227.33</v>
      </c>
      <c r="K43" s="14">
        <v>4504</v>
      </c>
      <c r="L43" s="14">
        <f t="shared" si="5"/>
        <v>25723.33</v>
      </c>
      <c r="M43" s="55">
        <f t="shared" si="8"/>
        <v>4.498628637406938E-2</v>
      </c>
    </row>
    <row r="44" spans="1:13" x14ac:dyDescent="0.2">
      <c r="A44" s="19" t="s">
        <v>73</v>
      </c>
      <c r="B44" s="9" t="s">
        <v>74</v>
      </c>
      <c r="C44" s="14">
        <v>500</v>
      </c>
      <c r="D44" s="14"/>
      <c r="E44" s="14"/>
      <c r="F44" s="14"/>
      <c r="G44" s="14"/>
      <c r="H44" s="14"/>
      <c r="I44" s="14"/>
      <c r="J44" s="14">
        <f t="shared" si="7"/>
        <v>500</v>
      </c>
      <c r="K44" s="14">
        <v>0</v>
      </c>
      <c r="L44" s="14">
        <f t="shared" si="5"/>
        <v>500</v>
      </c>
      <c r="M44" s="55">
        <f t="shared" si="8"/>
        <v>0</v>
      </c>
    </row>
    <row r="45" spans="1:13" x14ac:dyDescent="0.2">
      <c r="A45" s="19" t="s">
        <v>75</v>
      </c>
      <c r="B45" s="9" t="s">
        <v>76</v>
      </c>
      <c r="C45" s="14">
        <v>7000</v>
      </c>
      <c r="D45" s="14"/>
      <c r="E45" s="14"/>
      <c r="F45" s="14"/>
      <c r="G45" s="14"/>
      <c r="H45" s="14"/>
      <c r="I45" s="14"/>
      <c r="J45" s="14">
        <f t="shared" si="7"/>
        <v>7000</v>
      </c>
      <c r="K45" s="14">
        <v>2720</v>
      </c>
      <c r="L45" s="14">
        <f t="shared" si="5"/>
        <v>4280</v>
      </c>
      <c r="M45" s="55">
        <f t="shared" si="8"/>
        <v>2.7167561931054331E-2</v>
      </c>
    </row>
    <row r="46" spans="1:13" x14ac:dyDescent="0.2">
      <c r="A46" s="19" t="s">
        <v>77</v>
      </c>
      <c r="B46" s="9" t="s">
        <v>78</v>
      </c>
      <c r="C46" s="14">
        <v>13750</v>
      </c>
      <c r="D46" s="14"/>
      <c r="E46" s="14"/>
      <c r="F46" s="14"/>
      <c r="G46" s="14"/>
      <c r="H46" s="14"/>
      <c r="I46" s="14"/>
      <c r="J46" s="14">
        <f t="shared" si="7"/>
        <v>13750</v>
      </c>
      <c r="K46" s="14">
        <v>178</v>
      </c>
      <c r="L46" s="14">
        <f t="shared" si="5"/>
        <v>13572</v>
      </c>
      <c r="M46" s="55">
        <f t="shared" si="8"/>
        <v>1.7778772146057613E-3</v>
      </c>
    </row>
    <row r="47" spans="1:13" x14ac:dyDescent="0.2">
      <c r="A47" s="19" t="s">
        <v>79</v>
      </c>
      <c r="B47" s="9" t="s">
        <v>80</v>
      </c>
      <c r="C47" s="14">
        <v>1669933.26</v>
      </c>
      <c r="D47" s="14"/>
      <c r="E47" s="14"/>
      <c r="F47" s="14"/>
      <c r="G47" s="14"/>
      <c r="H47" s="14"/>
      <c r="I47" s="14"/>
      <c r="J47" s="14">
        <f t="shared" si="7"/>
        <v>1669933.26</v>
      </c>
      <c r="K47" s="14">
        <v>0</v>
      </c>
      <c r="L47" s="14">
        <f t="shared" si="5"/>
        <v>1669933.26</v>
      </c>
      <c r="M47" s="55">
        <f t="shared" si="8"/>
        <v>0</v>
      </c>
    </row>
    <row r="48" spans="1:13" hidden="1" x14ac:dyDescent="0.2">
      <c r="A48" s="19" t="s">
        <v>81</v>
      </c>
      <c r="B48" s="9" t="s">
        <v>82</v>
      </c>
      <c r="C48" s="14">
        <v>0</v>
      </c>
      <c r="D48" s="14"/>
      <c r="E48" s="14"/>
      <c r="F48" s="14"/>
      <c r="G48" s="14"/>
      <c r="H48" s="14"/>
      <c r="I48" s="14"/>
      <c r="J48" s="14">
        <f t="shared" si="7"/>
        <v>0</v>
      </c>
      <c r="K48" s="14">
        <v>0</v>
      </c>
      <c r="L48" s="14">
        <f t="shared" si="5"/>
        <v>0</v>
      </c>
      <c r="M48" s="55">
        <f t="shared" si="8"/>
        <v>0</v>
      </c>
    </row>
    <row r="49" spans="1:13" hidden="1" x14ac:dyDescent="0.2">
      <c r="A49" s="19" t="s">
        <v>83</v>
      </c>
      <c r="B49" s="9" t="s">
        <v>84</v>
      </c>
      <c r="C49" s="14">
        <v>0</v>
      </c>
      <c r="D49" s="14"/>
      <c r="E49" s="14"/>
      <c r="F49" s="14"/>
      <c r="G49" s="14"/>
      <c r="H49" s="14"/>
      <c r="I49" s="14"/>
      <c r="J49" s="14">
        <f t="shared" si="7"/>
        <v>0</v>
      </c>
      <c r="K49" s="14">
        <v>0</v>
      </c>
      <c r="L49" s="14">
        <f t="shared" si="5"/>
        <v>0</v>
      </c>
      <c r="M49" s="55">
        <f t="shared" si="8"/>
        <v>0</v>
      </c>
    </row>
    <row r="50" spans="1:13" x14ac:dyDescent="0.2">
      <c r="A50" s="19" t="s">
        <v>85</v>
      </c>
      <c r="B50" s="9" t="s">
        <v>86</v>
      </c>
      <c r="C50" s="14">
        <v>125004.8</v>
      </c>
      <c r="D50" s="14"/>
      <c r="E50" s="14"/>
      <c r="F50" s="14"/>
      <c r="G50" s="14"/>
      <c r="H50" s="14"/>
      <c r="I50" s="14"/>
      <c r="J50" s="14">
        <f t="shared" si="7"/>
        <v>125004.8</v>
      </c>
      <c r="K50" s="14">
        <v>0</v>
      </c>
      <c r="L50" s="14">
        <f t="shared" si="5"/>
        <v>125004.8</v>
      </c>
      <c r="M50" s="55">
        <f t="shared" si="8"/>
        <v>0</v>
      </c>
    </row>
    <row r="51" spans="1:13" x14ac:dyDescent="0.2">
      <c r="A51" s="19" t="s">
        <v>87</v>
      </c>
      <c r="B51" s="9" t="s">
        <v>88</v>
      </c>
      <c r="C51" s="14">
        <v>579657.19999999995</v>
      </c>
      <c r="D51" s="14"/>
      <c r="E51" s="14"/>
      <c r="F51" s="14"/>
      <c r="G51" s="14"/>
      <c r="H51" s="14"/>
      <c r="I51" s="14"/>
      <c r="J51" s="14">
        <f t="shared" si="7"/>
        <v>579657.19999999995</v>
      </c>
      <c r="K51" s="14">
        <v>0</v>
      </c>
      <c r="L51" s="14">
        <f t="shared" si="5"/>
        <v>579657.19999999995</v>
      </c>
      <c r="M51" s="55">
        <f t="shared" si="8"/>
        <v>0</v>
      </c>
    </row>
    <row r="52" spans="1:13" x14ac:dyDescent="0.2">
      <c r="A52" s="19" t="s">
        <v>89</v>
      </c>
      <c r="B52" s="9" t="s">
        <v>90</v>
      </c>
      <c r="C52" s="14">
        <v>9000</v>
      </c>
      <c r="D52" s="14"/>
      <c r="E52" s="14"/>
      <c r="F52" s="14"/>
      <c r="G52" s="14"/>
      <c r="H52" s="14"/>
      <c r="I52" s="14"/>
      <c r="J52" s="14">
        <f t="shared" si="7"/>
        <v>9000</v>
      </c>
      <c r="K52" s="14">
        <v>0</v>
      </c>
      <c r="L52" s="14">
        <f t="shared" si="5"/>
        <v>9000</v>
      </c>
      <c r="M52" s="55">
        <f t="shared" si="8"/>
        <v>0</v>
      </c>
    </row>
    <row r="53" spans="1:13" x14ac:dyDescent="0.2">
      <c r="A53" s="19" t="s">
        <v>91</v>
      </c>
      <c r="B53" s="9" t="s">
        <v>92</v>
      </c>
      <c r="C53" s="14">
        <v>22500</v>
      </c>
      <c r="D53" s="14"/>
      <c r="E53" s="14"/>
      <c r="F53" s="14"/>
      <c r="G53" s="14"/>
      <c r="H53" s="14"/>
      <c r="I53" s="14"/>
      <c r="J53" s="14">
        <f t="shared" si="7"/>
        <v>22500</v>
      </c>
      <c r="K53" s="14">
        <v>0</v>
      </c>
      <c r="L53" s="14">
        <f t="shared" si="5"/>
        <v>22500</v>
      </c>
      <c r="M53" s="55">
        <f t="shared" si="8"/>
        <v>0</v>
      </c>
    </row>
    <row r="54" spans="1:13" x14ac:dyDescent="0.2">
      <c r="A54" s="19" t="s">
        <v>93</v>
      </c>
      <c r="B54" s="9" t="s">
        <v>94</v>
      </c>
      <c r="C54" s="14">
        <v>71000</v>
      </c>
      <c r="D54" s="14"/>
      <c r="E54" s="14"/>
      <c r="F54" s="14"/>
      <c r="G54" s="14"/>
      <c r="H54" s="14"/>
      <c r="I54" s="14"/>
      <c r="J54" s="14">
        <f t="shared" si="7"/>
        <v>71000</v>
      </c>
      <c r="K54" s="14">
        <v>0</v>
      </c>
      <c r="L54" s="14">
        <f t="shared" si="5"/>
        <v>71000</v>
      </c>
      <c r="M54" s="55">
        <f t="shared" si="8"/>
        <v>0</v>
      </c>
    </row>
    <row r="55" spans="1:13" hidden="1" x14ac:dyDescent="0.2">
      <c r="A55" s="19" t="s">
        <v>95</v>
      </c>
      <c r="B55" s="9" t="s">
        <v>96</v>
      </c>
      <c r="C55" s="14">
        <v>0</v>
      </c>
      <c r="D55" s="14"/>
      <c r="E55" s="14"/>
      <c r="F55" s="14"/>
      <c r="G55" s="14"/>
      <c r="H55" s="14"/>
      <c r="I55" s="14"/>
      <c r="J55" s="14">
        <f t="shared" si="7"/>
        <v>0</v>
      </c>
      <c r="K55" s="14">
        <v>0</v>
      </c>
      <c r="L55" s="14">
        <f t="shared" si="5"/>
        <v>0</v>
      </c>
      <c r="M55" s="55">
        <f t="shared" si="8"/>
        <v>0</v>
      </c>
    </row>
    <row r="56" spans="1:13" x14ac:dyDescent="0.2">
      <c r="A56" s="19" t="s">
        <v>97</v>
      </c>
      <c r="B56" s="9" t="s">
        <v>98</v>
      </c>
      <c r="C56" s="14">
        <v>5000</v>
      </c>
      <c r="D56" s="14"/>
      <c r="E56" s="14"/>
      <c r="F56" s="14"/>
      <c r="G56" s="14"/>
      <c r="H56" s="14"/>
      <c r="I56" s="14"/>
      <c r="J56" s="14">
        <f t="shared" si="7"/>
        <v>5000</v>
      </c>
      <c r="K56" s="14">
        <v>0</v>
      </c>
      <c r="L56" s="14">
        <f t="shared" si="5"/>
        <v>5000</v>
      </c>
      <c r="M56" s="55">
        <f t="shared" si="8"/>
        <v>0</v>
      </c>
    </row>
    <row r="57" spans="1:13" x14ac:dyDescent="0.2">
      <c r="A57" s="19" t="s">
        <v>99</v>
      </c>
      <c r="B57" s="9" t="s">
        <v>100</v>
      </c>
      <c r="C57" s="14">
        <v>1500</v>
      </c>
      <c r="D57" s="14"/>
      <c r="E57" s="14"/>
      <c r="F57" s="14"/>
      <c r="G57" s="14"/>
      <c r="H57" s="14"/>
      <c r="I57" s="14"/>
      <c r="J57" s="14">
        <f t="shared" si="7"/>
        <v>1500</v>
      </c>
      <c r="K57" s="14">
        <v>0</v>
      </c>
      <c r="L57" s="14">
        <f t="shared" si="5"/>
        <v>1500</v>
      </c>
      <c r="M57" s="55">
        <f t="shared" si="8"/>
        <v>0</v>
      </c>
    </row>
    <row r="58" spans="1:13" x14ac:dyDescent="0.2">
      <c r="A58" s="19" t="s">
        <v>101</v>
      </c>
      <c r="B58" s="9" t="s">
        <v>102</v>
      </c>
      <c r="C58" s="14">
        <v>10000</v>
      </c>
      <c r="D58" s="14"/>
      <c r="E58" s="14"/>
      <c r="F58" s="14"/>
      <c r="G58" s="14"/>
      <c r="H58" s="14"/>
      <c r="I58" s="14"/>
      <c r="J58" s="14">
        <f t="shared" si="7"/>
        <v>10000</v>
      </c>
      <c r="K58" s="14">
        <v>0</v>
      </c>
      <c r="L58" s="14">
        <f t="shared" si="5"/>
        <v>10000</v>
      </c>
      <c r="M58" s="55">
        <f t="shared" si="8"/>
        <v>0</v>
      </c>
    </row>
    <row r="59" spans="1:13" x14ac:dyDescent="0.2">
      <c r="A59" s="19" t="s">
        <v>103</v>
      </c>
      <c r="B59" s="9" t="s">
        <v>104</v>
      </c>
      <c r="C59" s="14">
        <v>7300</v>
      </c>
      <c r="D59" s="14"/>
      <c r="E59" s="14"/>
      <c r="F59" s="14"/>
      <c r="G59" s="14"/>
      <c r="H59" s="14"/>
      <c r="I59" s="14"/>
      <c r="J59" s="14">
        <f t="shared" si="7"/>
        <v>7300</v>
      </c>
      <c r="K59" s="14">
        <v>1088.3400000000001</v>
      </c>
      <c r="L59" s="14">
        <f t="shared" si="5"/>
        <v>6211.66</v>
      </c>
      <c r="M59" s="55">
        <f t="shared" si="8"/>
        <v>1.0870420717663115E-2</v>
      </c>
    </row>
    <row r="60" spans="1:13" x14ac:dyDescent="0.2">
      <c r="A60" s="19" t="s">
        <v>105</v>
      </c>
      <c r="B60" s="9" t="s">
        <v>106</v>
      </c>
      <c r="C60" s="14">
        <v>5500</v>
      </c>
      <c r="D60" s="14"/>
      <c r="E60" s="14"/>
      <c r="F60" s="14"/>
      <c r="G60" s="14"/>
      <c r="H60" s="14"/>
      <c r="I60" s="14"/>
      <c r="J60" s="14">
        <f t="shared" si="7"/>
        <v>5500</v>
      </c>
      <c r="K60" s="14">
        <v>0</v>
      </c>
      <c r="L60" s="14">
        <f t="shared" si="5"/>
        <v>5500</v>
      </c>
      <c r="M60" s="55">
        <f t="shared" si="8"/>
        <v>0</v>
      </c>
    </row>
    <row r="61" spans="1:13" x14ac:dyDescent="0.2">
      <c r="A61" s="19" t="s">
        <v>107</v>
      </c>
      <c r="B61" s="9" t="s">
        <v>108</v>
      </c>
      <c r="C61" s="14">
        <v>283206.82</v>
      </c>
      <c r="D61" s="14"/>
      <c r="E61" s="14"/>
      <c r="F61" s="14"/>
      <c r="G61" s="14"/>
      <c r="H61" s="14"/>
      <c r="I61" s="14"/>
      <c r="J61" s="14">
        <f t="shared" si="7"/>
        <v>283206.82</v>
      </c>
      <c r="K61" s="14">
        <v>0</v>
      </c>
      <c r="L61" s="14">
        <f t="shared" si="5"/>
        <v>283206.82</v>
      </c>
      <c r="M61" s="55">
        <f t="shared" si="8"/>
        <v>0</v>
      </c>
    </row>
    <row r="62" spans="1:13" x14ac:dyDescent="0.2">
      <c r="A62" s="19" t="s">
        <v>109</v>
      </c>
      <c r="B62" s="9" t="s">
        <v>110</v>
      </c>
      <c r="C62" s="14">
        <v>260706.83</v>
      </c>
      <c r="D62" s="14"/>
      <c r="E62" s="14"/>
      <c r="F62" s="14"/>
      <c r="G62" s="14"/>
      <c r="H62" s="14"/>
      <c r="I62" s="14"/>
      <c r="J62" s="14">
        <f t="shared" si="7"/>
        <v>260706.83</v>
      </c>
      <c r="K62" s="14">
        <v>0</v>
      </c>
      <c r="L62" s="14">
        <f t="shared" si="5"/>
        <v>260706.83</v>
      </c>
      <c r="M62" s="55">
        <f t="shared" si="8"/>
        <v>0</v>
      </c>
    </row>
    <row r="63" spans="1:13" hidden="1" x14ac:dyDescent="0.2">
      <c r="A63" s="19" t="s">
        <v>111</v>
      </c>
      <c r="B63" s="9" t="s">
        <v>112</v>
      </c>
      <c r="C63" s="14">
        <v>0</v>
      </c>
      <c r="D63" s="14"/>
      <c r="E63" s="14"/>
      <c r="F63" s="14"/>
      <c r="G63" s="14"/>
      <c r="H63" s="14"/>
      <c r="I63" s="14"/>
      <c r="J63" s="14">
        <f t="shared" si="7"/>
        <v>0</v>
      </c>
      <c r="K63" s="14">
        <v>0</v>
      </c>
      <c r="L63" s="14">
        <f t="shared" si="5"/>
        <v>0</v>
      </c>
      <c r="M63" s="55">
        <f t="shared" si="8"/>
        <v>0</v>
      </c>
    </row>
    <row r="64" spans="1:13" x14ac:dyDescent="0.2">
      <c r="A64" s="19" t="s">
        <v>113</v>
      </c>
      <c r="B64" s="9" t="s">
        <v>114</v>
      </c>
      <c r="C64" s="14">
        <v>17000</v>
      </c>
      <c r="D64" s="14"/>
      <c r="E64" s="14"/>
      <c r="F64" s="14"/>
      <c r="G64" s="14"/>
      <c r="H64" s="14"/>
      <c r="I64" s="14"/>
      <c r="J64" s="14">
        <f t="shared" si="7"/>
        <v>17000</v>
      </c>
      <c r="K64" s="14">
        <v>2000</v>
      </c>
      <c r="L64" s="14">
        <f t="shared" si="5"/>
        <v>15000</v>
      </c>
      <c r="M64" s="55">
        <f t="shared" si="8"/>
        <v>1.997614847871642E-2</v>
      </c>
    </row>
    <row r="65" spans="1:13" x14ac:dyDescent="0.2">
      <c r="A65" s="19" t="s">
        <v>115</v>
      </c>
      <c r="B65" s="9" t="s">
        <v>116</v>
      </c>
      <c r="C65" s="14">
        <v>54000</v>
      </c>
      <c r="D65" s="14"/>
      <c r="E65" s="14"/>
      <c r="F65" s="14"/>
      <c r="G65" s="14"/>
      <c r="H65" s="14"/>
      <c r="I65" s="14"/>
      <c r="J65" s="14">
        <f t="shared" si="7"/>
        <v>54000</v>
      </c>
      <c r="K65" s="14">
        <v>0</v>
      </c>
      <c r="L65" s="14">
        <f t="shared" si="5"/>
        <v>54000</v>
      </c>
      <c r="M65" s="55">
        <f t="shared" si="8"/>
        <v>0</v>
      </c>
    </row>
    <row r="66" spans="1:13" x14ac:dyDescent="0.2">
      <c r="A66" s="19" t="s">
        <v>117</v>
      </c>
      <c r="B66" s="9" t="s">
        <v>118</v>
      </c>
      <c r="C66" s="14">
        <v>26000</v>
      </c>
      <c r="D66" s="14"/>
      <c r="E66" s="14"/>
      <c r="F66" s="14"/>
      <c r="G66" s="14"/>
      <c r="H66" s="14"/>
      <c r="I66" s="14"/>
      <c r="J66" s="14">
        <f t="shared" si="7"/>
        <v>26000</v>
      </c>
      <c r="K66" s="14">
        <v>0</v>
      </c>
      <c r="L66" s="14">
        <f t="shared" si="5"/>
        <v>26000</v>
      </c>
      <c r="M66" s="55">
        <f t="shared" si="8"/>
        <v>0</v>
      </c>
    </row>
    <row r="67" spans="1:13" x14ac:dyDescent="0.2">
      <c r="A67" s="19" t="s">
        <v>119</v>
      </c>
      <c r="B67" s="9" t="s">
        <v>120</v>
      </c>
      <c r="C67" s="14">
        <v>12687.970000000001</v>
      </c>
      <c r="D67" s="14"/>
      <c r="E67" s="14"/>
      <c r="F67" s="14"/>
      <c r="G67" s="14"/>
      <c r="H67" s="14"/>
      <c r="I67" s="14"/>
      <c r="J67" s="14">
        <f t="shared" si="7"/>
        <v>12687.970000000001</v>
      </c>
      <c r="K67" s="14">
        <v>0</v>
      </c>
      <c r="L67" s="14">
        <f t="shared" si="5"/>
        <v>12687.970000000001</v>
      </c>
      <c r="M67" s="55">
        <f t="shared" si="8"/>
        <v>0</v>
      </c>
    </row>
    <row r="68" spans="1:13" x14ac:dyDescent="0.2">
      <c r="A68" s="19" t="s">
        <v>121</v>
      </c>
      <c r="B68" s="9" t="s">
        <v>122</v>
      </c>
      <c r="C68" s="14">
        <v>5600</v>
      </c>
      <c r="D68" s="14"/>
      <c r="E68" s="14"/>
      <c r="F68" s="14"/>
      <c r="G68" s="14"/>
      <c r="H68" s="14"/>
      <c r="I68" s="14"/>
      <c r="J68" s="14">
        <f t="shared" si="7"/>
        <v>5600</v>
      </c>
      <c r="K68" s="14">
        <v>0</v>
      </c>
      <c r="L68" s="14">
        <f t="shared" si="5"/>
        <v>5600</v>
      </c>
      <c r="M68" s="55">
        <f t="shared" si="8"/>
        <v>0</v>
      </c>
    </row>
    <row r="69" spans="1:13" x14ac:dyDescent="0.2">
      <c r="A69" s="19" t="s">
        <v>123</v>
      </c>
      <c r="B69" s="9" t="s">
        <v>124</v>
      </c>
      <c r="C69" s="14">
        <v>208565.45</v>
      </c>
      <c r="D69" s="14"/>
      <c r="E69" s="14"/>
      <c r="F69" s="14"/>
      <c r="G69" s="14"/>
      <c r="H69" s="14"/>
      <c r="I69" s="14"/>
      <c r="J69" s="14">
        <f t="shared" si="7"/>
        <v>208565.45</v>
      </c>
      <c r="K69" s="14">
        <v>0</v>
      </c>
      <c r="L69" s="14">
        <f t="shared" si="5"/>
        <v>208565.45</v>
      </c>
      <c r="M69" s="55">
        <f t="shared" si="8"/>
        <v>0</v>
      </c>
    </row>
    <row r="70" spans="1:13" x14ac:dyDescent="0.2">
      <c r="A70" s="19" t="s">
        <v>125</v>
      </c>
      <c r="B70" s="9" t="s">
        <v>126</v>
      </c>
      <c r="C70" s="14">
        <v>228200</v>
      </c>
      <c r="D70" s="14"/>
      <c r="E70" s="14"/>
      <c r="F70" s="14"/>
      <c r="G70" s="14"/>
      <c r="H70" s="14"/>
      <c r="I70" s="14"/>
      <c r="J70" s="14">
        <f t="shared" si="7"/>
        <v>228200</v>
      </c>
      <c r="K70" s="14">
        <v>0</v>
      </c>
      <c r="L70" s="14">
        <f t="shared" si="5"/>
        <v>228200</v>
      </c>
      <c r="M70" s="55">
        <f t="shared" si="8"/>
        <v>0</v>
      </c>
    </row>
    <row r="71" spans="1:13" x14ac:dyDescent="0.2">
      <c r="A71" s="19" t="s">
        <v>127</v>
      </c>
      <c r="B71" s="9" t="s">
        <v>128</v>
      </c>
      <c r="C71" s="14">
        <v>8000</v>
      </c>
      <c r="D71" s="14"/>
      <c r="E71" s="14"/>
      <c r="F71" s="14"/>
      <c r="G71" s="14"/>
      <c r="H71" s="14"/>
      <c r="I71" s="14"/>
      <c r="J71" s="14">
        <f t="shared" si="7"/>
        <v>8000</v>
      </c>
      <c r="K71" s="14">
        <v>0</v>
      </c>
      <c r="L71" s="14">
        <f t="shared" si="5"/>
        <v>8000</v>
      </c>
      <c r="M71" s="55">
        <f t="shared" si="8"/>
        <v>0</v>
      </c>
    </row>
    <row r="72" spans="1:13" x14ac:dyDescent="0.2">
      <c r="A72" s="19" t="s">
        <v>129</v>
      </c>
      <c r="B72" s="9" t="s">
        <v>130</v>
      </c>
      <c r="C72" s="14">
        <v>2500</v>
      </c>
      <c r="D72" s="14"/>
      <c r="E72" s="14"/>
      <c r="F72" s="14"/>
      <c r="G72" s="14"/>
      <c r="H72" s="14"/>
      <c r="I72" s="14"/>
      <c r="J72" s="14">
        <f t="shared" si="7"/>
        <v>2500</v>
      </c>
      <c r="K72" s="14">
        <v>201.76</v>
      </c>
      <c r="L72" s="14">
        <f t="shared" si="5"/>
        <v>2298.2399999999998</v>
      </c>
      <c r="M72" s="55">
        <f t="shared" si="8"/>
        <v>2.0151938585329125E-3</v>
      </c>
    </row>
    <row r="73" spans="1:13" x14ac:dyDescent="0.2">
      <c r="A73" s="19" t="s">
        <v>131</v>
      </c>
      <c r="B73" s="9" t="s">
        <v>132</v>
      </c>
      <c r="C73" s="14">
        <v>5000</v>
      </c>
      <c r="D73" s="14"/>
      <c r="E73" s="14"/>
      <c r="F73" s="14"/>
      <c r="G73" s="14"/>
      <c r="H73" s="14"/>
      <c r="I73" s="14"/>
      <c r="J73" s="14">
        <f t="shared" si="7"/>
        <v>5000</v>
      </c>
      <c r="K73" s="14">
        <v>43.6</v>
      </c>
      <c r="L73" s="14">
        <f t="shared" si="5"/>
        <v>4956.3999999999996</v>
      </c>
      <c r="M73" s="55">
        <f t="shared" si="8"/>
        <v>4.3548003683601798E-4</v>
      </c>
    </row>
    <row r="74" spans="1:13" x14ac:dyDescent="0.2">
      <c r="A74" s="19" t="s">
        <v>133</v>
      </c>
      <c r="B74" s="9" t="s">
        <v>134</v>
      </c>
      <c r="C74" s="14">
        <v>28450</v>
      </c>
      <c r="D74" s="14"/>
      <c r="E74" s="14"/>
      <c r="F74" s="14"/>
      <c r="G74" s="14"/>
      <c r="H74" s="14"/>
      <c r="I74" s="14"/>
      <c r="J74" s="14">
        <f t="shared" si="7"/>
        <v>28450</v>
      </c>
      <c r="K74" s="14">
        <v>0</v>
      </c>
      <c r="L74" s="14">
        <f t="shared" si="5"/>
        <v>28450</v>
      </c>
      <c r="M74" s="55">
        <f t="shared" si="8"/>
        <v>0</v>
      </c>
    </row>
    <row r="75" spans="1:13" x14ac:dyDescent="0.2">
      <c r="A75" s="19" t="s">
        <v>135</v>
      </c>
      <c r="B75" s="9" t="s">
        <v>136</v>
      </c>
      <c r="C75" s="14">
        <v>12200</v>
      </c>
      <c r="D75" s="14"/>
      <c r="E75" s="14"/>
      <c r="F75" s="14"/>
      <c r="G75" s="14"/>
      <c r="H75" s="14"/>
      <c r="I75" s="14"/>
      <c r="J75" s="14">
        <f t="shared" si="7"/>
        <v>12200</v>
      </c>
      <c r="K75" s="14">
        <v>56</v>
      </c>
      <c r="L75" s="14">
        <f t="shared" si="5"/>
        <v>12144</v>
      </c>
      <c r="M75" s="55">
        <f t="shared" si="8"/>
        <v>5.5933215740405979E-4</v>
      </c>
    </row>
    <row r="76" spans="1:13" x14ac:dyDescent="0.2">
      <c r="A76" s="19"/>
      <c r="B76" s="9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55"/>
    </row>
    <row r="77" spans="1:13" x14ac:dyDescent="0.2">
      <c r="A77" s="19"/>
      <c r="B77" s="9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55"/>
    </row>
    <row r="78" spans="1:13" ht="15.75" x14ac:dyDescent="0.25">
      <c r="A78" s="18">
        <v>2</v>
      </c>
      <c r="B78" s="17" t="s">
        <v>137</v>
      </c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55"/>
    </row>
    <row r="79" spans="1:13" x14ac:dyDescent="0.2">
      <c r="A79" s="19" t="s">
        <v>138</v>
      </c>
      <c r="B79" s="9" t="s">
        <v>139</v>
      </c>
      <c r="C79" s="14">
        <v>129100</v>
      </c>
      <c r="D79" s="14"/>
      <c r="E79" s="14"/>
      <c r="F79" s="14"/>
      <c r="G79" s="14"/>
      <c r="H79" s="14"/>
      <c r="I79" s="14"/>
      <c r="J79" s="14">
        <f t="shared" si="7"/>
        <v>129100</v>
      </c>
      <c r="K79" s="14">
        <v>4398.8999999999996</v>
      </c>
      <c r="L79" s="14">
        <f t="shared" si="5"/>
        <v>124701.1</v>
      </c>
      <c r="M79" s="55">
        <f t="shared" ref="M79:M115" si="9">K79/$K$136</f>
        <v>4.3936539771512823E-2</v>
      </c>
    </row>
    <row r="80" spans="1:13" x14ac:dyDescent="0.2">
      <c r="A80" s="19">
        <v>214</v>
      </c>
      <c r="B80" s="9" t="s">
        <v>140</v>
      </c>
      <c r="C80" s="14">
        <v>52141.36</v>
      </c>
      <c r="D80" s="14"/>
      <c r="E80" s="14"/>
      <c r="F80" s="14"/>
      <c r="G80" s="14"/>
      <c r="H80" s="14"/>
      <c r="I80" s="14"/>
      <c r="J80" s="14">
        <f t="shared" si="7"/>
        <v>52141.36</v>
      </c>
      <c r="K80" s="14">
        <v>0</v>
      </c>
      <c r="L80" s="14">
        <f t="shared" si="5"/>
        <v>52141.36</v>
      </c>
      <c r="M80" s="55">
        <f t="shared" si="9"/>
        <v>0</v>
      </c>
    </row>
    <row r="81" spans="1:13" hidden="1" x14ac:dyDescent="0.2">
      <c r="A81" s="19" t="s">
        <v>141</v>
      </c>
      <c r="B81" s="9" t="s">
        <v>142</v>
      </c>
      <c r="C81" s="14">
        <v>0</v>
      </c>
      <c r="D81" s="14"/>
      <c r="E81" s="14"/>
      <c r="F81" s="14"/>
      <c r="G81" s="14"/>
      <c r="H81" s="14"/>
      <c r="I81" s="14"/>
      <c r="J81" s="14">
        <f t="shared" si="7"/>
        <v>0</v>
      </c>
      <c r="K81" s="14">
        <v>0</v>
      </c>
      <c r="L81" s="14">
        <f t="shared" si="5"/>
        <v>0</v>
      </c>
      <c r="M81" s="55">
        <f t="shared" si="9"/>
        <v>0</v>
      </c>
    </row>
    <row r="82" spans="1:13" x14ac:dyDescent="0.2">
      <c r="A82" s="19">
        <v>223</v>
      </c>
      <c r="B82" s="9" t="s">
        <v>143</v>
      </c>
      <c r="C82" s="14">
        <v>260706.82</v>
      </c>
      <c r="D82" s="14"/>
      <c r="E82" s="14"/>
      <c r="F82" s="14"/>
      <c r="G82" s="14"/>
      <c r="H82" s="14"/>
      <c r="I82" s="14"/>
      <c r="J82" s="14">
        <f t="shared" si="7"/>
        <v>260706.82</v>
      </c>
      <c r="K82" s="14">
        <v>0</v>
      </c>
      <c r="L82" s="14">
        <f t="shared" si="5"/>
        <v>260706.82</v>
      </c>
      <c r="M82" s="55">
        <f t="shared" si="9"/>
        <v>0</v>
      </c>
    </row>
    <row r="83" spans="1:13" x14ac:dyDescent="0.2">
      <c r="A83" s="19">
        <v>229</v>
      </c>
      <c r="B83" s="9" t="s">
        <v>144</v>
      </c>
      <c r="C83" s="14">
        <v>260706.82</v>
      </c>
      <c r="D83" s="14"/>
      <c r="E83" s="14"/>
      <c r="F83" s="14"/>
      <c r="G83" s="14"/>
      <c r="H83" s="14"/>
      <c r="I83" s="14"/>
      <c r="J83" s="14">
        <f t="shared" si="7"/>
        <v>260706.82</v>
      </c>
      <c r="K83" s="14">
        <v>0</v>
      </c>
      <c r="L83" s="14">
        <f t="shared" si="5"/>
        <v>260706.82</v>
      </c>
      <c r="M83" s="55">
        <f t="shared" si="9"/>
        <v>0</v>
      </c>
    </row>
    <row r="84" spans="1:13" x14ac:dyDescent="0.2">
      <c r="A84" s="19" t="s">
        <v>145</v>
      </c>
      <c r="B84" s="9" t="s">
        <v>146</v>
      </c>
      <c r="C84" s="14">
        <v>3750</v>
      </c>
      <c r="D84" s="14"/>
      <c r="E84" s="14"/>
      <c r="F84" s="14"/>
      <c r="G84" s="14"/>
      <c r="H84" s="14"/>
      <c r="I84" s="14"/>
      <c r="J84" s="14">
        <f t="shared" si="7"/>
        <v>3750</v>
      </c>
      <c r="K84" s="14">
        <v>0</v>
      </c>
      <c r="L84" s="14">
        <f t="shared" si="5"/>
        <v>3750</v>
      </c>
      <c r="M84" s="55">
        <f t="shared" si="9"/>
        <v>0</v>
      </c>
    </row>
    <row r="85" spans="1:13" x14ac:dyDescent="0.2">
      <c r="A85" s="19" t="s">
        <v>147</v>
      </c>
      <c r="B85" s="9" t="s">
        <v>148</v>
      </c>
      <c r="C85" s="14">
        <v>82800</v>
      </c>
      <c r="D85" s="14"/>
      <c r="E85" s="14"/>
      <c r="F85" s="14"/>
      <c r="G85" s="14"/>
      <c r="H85" s="14"/>
      <c r="I85" s="14"/>
      <c r="J85" s="14">
        <f t="shared" si="7"/>
        <v>82800</v>
      </c>
      <c r="K85" s="14">
        <v>0</v>
      </c>
      <c r="L85" s="14">
        <f t="shared" si="5"/>
        <v>82800</v>
      </c>
      <c r="M85" s="55">
        <f t="shared" si="9"/>
        <v>0</v>
      </c>
    </row>
    <row r="86" spans="1:13" x14ac:dyDescent="0.2">
      <c r="A86" s="19" t="s">
        <v>149</v>
      </c>
      <c r="B86" s="9" t="s">
        <v>150</v>
      </c>
      <c r="C86" s="14">
        <v>5200</v>
      </c>
      <c r="D86" s="14"/>
      <c r="E86" s="14"/>
      <c r="F86" s="14"/>
      <c r="G86" s="14"/>
      <c r="H86" s="14"/>
      <c r="I86" s="14"/>
      <c r="J86" s="14">
        <f t="shared" si="7"/>
        <v>5200</v>
      </c>
      <c r="K86" s="14">
        <v>0</v>
      </c>
      <c r="L86" s="14">
        <f t="shared" si="5"/>
        <v>5200</v>
      </c>
      <c r="M86" s="55">
        <f t="shared" si="9"/>
        <v>0</v>
      </c>
    </row>
    <row r="87" spans="1:13" x14ac:dyDescent="0.2">
      <c r="A87" s="19" t="s">
        <v>151</v>
      </c>
      <c r="B87" s="9" t="s">
        <v>152</v>
      </c>
      <c r="C87" s="14">
        <v>1500</v>
      </c>
      <c r="D87" s="14"/>
      <c r="E87" s="14"/>
      <c r="F87" s="14"/>
      <c r="G87" s="14"/>
      <c r="H87" s="14"/>
      <c r="I87" s="14"/>
      <c r="J87" s="14">
        <f t="shared" si="7"/>
        <v>1500</v>
      </c>
      <c r="K87" s="14">
        <v>94.3</v>
      </c>
      <c r="L87" s="14">
        <f t="shared" si="5"/>
        <v>1405.7</v>
      </c>
      <c r="M87" s="55">
        <f t="shared" si="9"/>
        <v>9.4187540077147916E-4</v>
      </c>
    </row>
    <row r="88" spans="1:13" x14ac:dyDescent="0.2">
      <c r="A88" s="19" t="s">
        <v>153</v>
      </c>
      <c r="B88" s="9" t="s">
        <v>154</v>
      </c>
      <c r="C88" s="14">
        <v>2250</v>
      </c>
      <c r="D88" s="14"/>
      <c r="E88" s="14"/>
      <c r="F88" s="14"/>
      <c r="G88" s="14"/>
      <c r="H88" s="14"/>
      <c r="I88" s="14"/>
      <c r="J88" s="14">
        <f t="shared" si="7"/>
        <v>2250</v>
      </c>
      <c r="K88" s="14">
        <v>552</v>
      </c>
      <c r="L88" s="14">
        <f t="shared" si="5"/>
        <v>1698</v>
      </c>
      <c r="M88" s="55">
        <f t="shared" si="9"/>
        <v>5.5134169801257316E-3</v>
      </c>
    </row>
    <row r="89" spans="1:13" x14ac:dyDescent="0.2">
      <c r="A89" s="19" t="s">
        <v>155</v>
      </c>
      <c r="B89" s="9" t="s">
        <v>156</v>
      </c>
      <c r="C89" s="14">
        <v>1000</v>
      </c>
      <c r="D89" s="14"/>
      <c r="E89" s="14"/>
      <c r="F89" s="14"/>
      <c r="G89" s="14"/>
      <c r="H89" s="14"/>
      <c r="I89" s="14"/>
      <c r="J89" s="14">
        <f t="shared" si="7"/>
        <v>1000</v>
      </c>
      <c r="K89" s="14">
        <v>5</v>
      </c>
      <c r="L89" s="14">
        <f t="shared" si="5"/>
        <v>995</v>
      </c>
      <c r="M89" s="55">
        <f t="shared" si="9"/>
        <v>4.9940371196791051E-5</v>
      </c>
    </row>
    <row r="90" spans="1:13" x14ac:dyDescent="0.2">
      <c r="A90" s="19" t="s">
        <v>157</v>
      </c>
      <c r="B90" s="9" t="s">
        <v>158</v>
      </c>
      <c r="C90" s="14">
        <v>1000</v>
      </c>
      <c r="D90" s="14"/>
      <c r="E90" s="14"/>
      <c r="F90" s="14"/>
      <c r="G90" s="14"/>
      <c r="H90" s="14"/>
      <c r="I90" s="14"/>
      <c r="J90" s="14">
        <f t="shared" si="7"/>
        <v>1000</v>
      </c>
      <c r="K90" s="14">
        <v>0</v>
      </c>
      <c r="L90" s="14">
        <f t="shared" si="5"/>
        <v>1000</v>
      </c>
      <c r="M90" s="55">
        <f t="shared" si="9"/>
        <v>0</v>
      </c>
    </row>
    <row r="91" spans="1:13" x14ac:dyDescent="0.2">
      <c r="A91" s="19" t="s">
        <v>159</v>
      </c>
      <c r="B91" s="9" t="s">
        <v>160</v>
      </c>
      <c r="C91" s="14">
        <v>800</v>
      </c>
      <c r="D91" s="14"/>
      <c r="E91" s="14"/>
      <c r="F91" s="14"/>
      <c r="G91" s="14"/>
      <c r="H91" s="14"/>
      <c r="I91" s="14"/>
      <c r="J91" s="14">
        <f t="shared" si="7"/>
        <v>800</v>
      </c>
      <c r="K91" s="14">
        <v>0</v>
      </c>
      <c r="L91" s="14">
        <f t="shared" si="5"/>
        <v>800</v>
      </c>
      <c r="M91" s="55">
        <f t="shared" si="9"/>
        <v>0</v>
      </c>
    </row>
    <row r="92" spans="1:13" x14ac:dyDescent="0.2">
      <c r="A92" s="19" t="s">
        <v>161</v>
      </c>
      <c r="B92" s="9" t="s">
        <v>162</v>
      </c>
      <c r="C92" s="14">
        <v>8500</v>
      </c>
      <c r="D92" s="14"/>
      <c r="E92" s="14"/>
      <c r="F92" s="14"/>
      <c r="G92" s="14"/>
      <c r="H92" s="14"/>
      <c r="I92" s="14"/>
      <c r="J92" s="14">
        <f t="shared" si="7"/>
        <v>8500</v>
      </c>
      <c r="K92" s="14">
        <v>168.36</v>
      </c>
      <c r="L92" s="14">
        <f t="shared" si="5"/>
        <v>8331.64</v>
      </c>
      <c r="M92" s="55">
        <f t="shared" si="9"/>
        <v>1.6815921789383483E-3</v>
      </c>
    </row>
    <row r="93" spans="1:13" x14ac:dyDescent="0.2">
      <c r="A93" s="19" t="s">
        <v>163</v>
      </c>
      <c r="B93" s="9" t="s">
        <v>164</v>
      </c>
      <c r="C93" s="14">
        <v>5000</v>
      </c>
      <c r="D93" s="14"/>
      <c r="E93" s="14"/>
      <c r="F93" s="14"/>
      <c r="G93" s="14"/>
      <c r="H93" s="14"/>
      <c r="I93" s="14"/>
      <c r="J93" s="14">
        <f t="shared" si="7"/>
        <v>5000</v>
      </c>
      <c r="K93" s="14">
        <v>0</v>
      </c>
      <c r="L93" s="14">
        <f t="shared" ref="L93:L135" si="10">J93-K93</f>
        <v>5000</v>
      </c>
      <c r="M93" s="55">
        <f t="shared" si="9"/>
        <v>0</v>
      </c>
    </row>
    <row r="94" spans="1:13" x14ac:dyDescent="0.2">
      <c r="A94" s="19" t="s">
        <v>165</v>
      </c>
      <c r="B94" s="9" t="s">
        <v>166</v>
      </c>
      <c r="C94" s="14">
        <v>35000</v>
      </c>
      <c r="D94" s="14"/>
      <c r="E94" s="14"/>
      <c r="F94" s="14"/>
      <c r="G94" s="14"/>
      <c r="H94" s="14"/>
      <c r="I94" s="14"/>
      <c r="J94" s="14">
        <f t="shared" si="7"/>
        <v>35000</v>
      </c>
      <c r="K94" s="14">
        <v>786</v>
      </c>
      <c r="L94" s="14">
        <f t="shared" si="10"/>
        <v>34214</v>
      </c>
      <c r="M94" s="55">
        <f t="shared" si="9"/>
        <v>7.8506263521355528E-3</v>
      </c>
    </row>
    <row r="95" spans="1:13" x14ac:dyDescent="0.2">
      <c r="A95" s="19" t="s">
        <v>167</v>
      </c>
      <c r="B95" s="9" t="s">
        <v>168</v>
      </c>
      <c r="C95" s="14">
        <v>136453.41</v>
      </c>
      <c r="D95" s="14"/>
      <c r="E95" s="14"/>
      <c r="F95" s="14"/>
      <c r="G95" s="14"/>
      <c r="H95" s="14"/>
      <c r="I95" s="14"/>
      <c r="J95" s="14">
        <f t="shared" si="7"/>
        <v>136453.41</v>
      </c>
      <c r="K95" s="14">
        <v>12</v>
      </c>
      <c r="L95" s="14">
        <f t="shared" si="10"/>
        <v>136441.41</v>
      </c>
      <c r="M95" s="55">
        <f t="shared" si="9"/>
        <v>1.1985689087229852E-4</v>
      </c>
    </row>
    <row r="96" spans="1:13" x14ac:dyDescent="0.2">
      <c r="A96" s="19" t="s">
        <v>169</v>
      </c>
      <c r="B96" s="9" t="s">
        <v>170</v>
      </c>
      <c r="C96" s="14">
        <v>1500</v>
      </c>
      <c r="D96" s="14"/>
      <c r="E96" s="14"/>
      <c r="F96" s="14"/>
      <c r="G96" s="14"/>
      <c r="H96" s="14"/>
      <c r="I96" s="14"/>
      <c r="J96" s="14">
        <f t="shared" si="7"/>
        <v>1500</v>
      </c>
      <c r="K96" s="14">
        <v>0</v>
      </c>
      <c r="L96" s="14">
        <f t="shared" si="10"/>
        <v>1500</v>
      </c>
      <c r="M96" s="55">
        <f t="shared" si="9"/>
        <v>0</v>
      </c>
    </row>
    <row r="97" spans="1:13" x14ac:dyDescent="0.2">
      <c r="A97" s="19" t="s">
        <v>171</v>
      </c>
      <c r="B97" s="9" t="s">
        <v>172</v>
      </c>
      <c r="C97" s="14">
        <v>331699.31</v>
      </c>
      <c r="D97" s="14"/>
      <c r="E97" s="14"/>
      <c r="F97" s="14"/>
      <c r="G97" s="14"/>
      <c r="H97" s="14"/>
      <c r="I97" s="14"/>
      <c r="J97" s="14">
        <f t="shared" si="7"/>
        <v>331699.31</v>
      </c>
      <c r="K97" s="14">
        <v>0</v>
      </c>
      <c r="L97" s="14">
        <f t="shared" si="10"/>
        <v>331699.31</v>
      </c>
      <c r="M97" s="55">
        <f t="shared" si="9"/>
        <v>0</v>
      </c>
    </row>
    <row r="98" spans="1:13" x14ac:dyDescent="0.2">
      <c r="A98" s="19">
        <v>272</v>
      </c>
      <c r="B98" s="9" t="s">
        <v>173</v>
      </c>
      <c r="C98" s="14">
        <v>52141.36</v>
      </c>
      <c r="D98" s="14"/>
      <c r="E98" s="14"/>
      <c r="F98" s="14"/>
      <c r="G98" s="14"/>
      <c r="H98" s="14"/>
      <c r="I98" s="14"/>
      <c r="J98" s="14">
        <f t="shared" si="7"/>
        <v>52141.36</v>
      </c>
      <c r="K98" s="14">
        <v>0</v>
      </c>
      <c r="L98" s="14">
        <f t="shared" si="10"/>
        <v>52141.36</v>
      </c>
      <c r="M98" s="55">
        <f t="shared" si="9"/>
        <v>0</v>
      </c>
    </row>
    <row r="99" spans="1:13" x14ac:dyDescent="0.2">
      <c r="A99" s="19" t="s">
        <v>174</v>
      </c>
      <c r="B99" s="9" t="s">
        <v>175</v>
      </c>
      <c r="C99" s="14">
        <v>52141.36</v>
      </c>
      <c r="D99" s="14"/>
      <c r="E99" s="14"/>
      <c r="F99" s="14"/>
      <c r="G99" s="14"/>
      <c r="H99" s="14"/>
      <c r="I99" s="14"/>
      <c r="J99" s="14">
        <f t="shared" si="7"/>
        <v>52141.36</v>
      </c>
      <c r="K99" s="14">
        <v>0</v>
      </c>
      <c r="L99" s="14">
        <f t="shared" si="10"/>
        <v>52141.36</v>
      </c>
      <c r="M99" s="55">
        <f t="shared" si="9"/>
        <v>0</v>
      </c>
    </row>
    <row r="100" spans="1:13" x14ac:dyDescent="0.2">
      <c r="A100" s="19">
        <v>274</v>
      </c>
      <c r="B100" s="9" t="s">
        <v>176</v>
      </c>
      <c r="C100" s="14">
        <v>261456.82</v>
      </c>
      <c r="D100" s="14"/>
      <c r="E100" s="14"/>
      <c r="F100" s="14"/>
      <c r="G100" s="14"/>
      <c r="H100" s="14"/>
      <c r="I100" s="14"/>
      <c r="J100" s="14">
        <f t="shared" si="7"/>
        <v>261456.82</v>
      </c>
      <c r="K100" s="14">
        <v>0</v>
      </c>
      <c r="L100" s="14">
        <f t="shared" si="10"/>
        <v>261456.82</v>
      </c>
      <c r="M100" s="55">
        <f t="shared" si="9"/>
        <v>0</v>
      </c>
    </row>
    <row r="101" spans="1:13" x14ac:dyDescent="0.2">
      <c r="A101" s="19">
        <v>275</v>
      </c>
      <c r="B101" s="9" t="s">
        <v>177</v>
      </c>
      <c r="C101" s="14">
        <v>260706.82</v>
      </c>
      <c r="D101" s="14"/>
      <c r="E101" s="14"/>
      <c r="F101" s="14"/>
      <c r="G101" s="14"/>
      <c r="H101" s="14"/>
      <c r="I101" s="14"/>
      <c r="J101" s="14">
        <f t="shared" si="7"/>
        <v>260706.82</v>
      </c>
      <c r="K101" s="14">
        <v>0</v>
      </c>
      <c r="L101" s="14">
        <f t="shared" si="10"/>
        <v>260706.82</v>
      </c>
      <c r="M101" s="55">
        <f t="shared" si="9"/>
        <v>0</v>
      </c>
    </row>
    <row r="102" spans="1:13" x14ac:dyDescent="0.2">
      <c r="A102" s="19">
        <v>279</v>
      </c>
      <c r="B102" s="9" t="s">
        <v>178</v>
      </c>
      <c r="C102" s="14">
        <v>261456.82</v>
      </c>
      <c r="D102" s="14"/>
      <c r="E102" s="14"/>
      <c r="F102" s="14"/>
      <c r="G102" s="14"/>
      <c r="H102" s="14"/>
      <c r="I102" s="14"/>
      <c r="J102" s="14">
        <f t="shared" si="7"/>
        <v>261456.82</v>
      </c>
      <c r="K102" s="14">
        <v>0</v>
      </c>
      <c r="L102" s="14">
        <f t="shared" si="10"/>
        <v>261456.82</v>
      </c>
      <c r="M102" s="55">
        <f t="shared" si="9"/>
        <v>0</v>
      </c>
    </row>
    <row r="103" spans="1:13" x14ac:dyDescent="0.2">
      <c r="A103" s="19">
        <v>281</v>
      </c>
      <c r="B103" s="9" t="s">
        <v>179</v>
      </c>
      <c r="C103" s="14">
        <v>260706.82</v>
      </c>
      <c r="D103" s="14"/>
      <c r="E103" s="14"/>
      <c r="F103" s="14"/>
      <c r="G103" s="14"/>
      <c r="H103" s="14"/>
      <c r="I103" s="14"/>
      <c r="J103" s="14">
        <f t="shared" si="7"/>
        <v>260706.82</v>
      </c>
      <c r="K103" s="14">
        <v>0</v>
      </c>
      <c r="L103" s="14">
        <f t="shared" si="10"/>
        <v>260706.82</v>
      </c>
      <c r="M103" s="55">
        <f t="shared" si="9"/>
        <v>0</v>
      </c>
    </row>
    <row r="104" spans="1:13" x14ac:dyDescent="0.2">
      <c r="A104" s="19" t="s">
        <v>180</v>
      </c>
      <c r="B104" s="9" t="s">
        <v>181</v>
      </c>
      <c r="C104" s="14">
        <v>1500</v>
      </c>
      <c r="D104" s="14"/>
      <c r="E104" s="14"/>
      <c r="F104" s="14"/>
      <c r="G104" s="14"/>
      <c r="H104" s="14"/>
      <c r="I104" s="14"/>
      <c r="J104" s="14">
        <f t="shared" si="7"/>
        <v>1500</v>
      </c>
      <c r="K104" s="14">
        <v>71.5</v>
      </c>
      <c r="L104" s="14">
        <f t="shared" si="10"/>
        <v>1428.5</v>
      </c>
      <c r="M104" s="55">
        <f t="shared" si="9"/>
        <v>7.1414730811411196E-4</v>
      </c>
    </row>
    <row r="105" spans="1:13" x14ac:dyDescent="0.2">
      <c r="A105" s="19" t="s">
        <v>182</v>
      </c>
      <c r="B105" s="9" t="s">
        <v>183</v>
      </c>
      <c r="C105" s="14">
        <v>263206.82</v>
      </c>
      <c r="D105" s="14"/>
      <c r="E105" s="14"/>
      <c r="F105" s="14"/>
      <c r="G105" s="14"/>
      <c r="H105" s="14"/>
      <c r="I105" s="14"/>
      <c r="J105" s="14">
        <f t="shared" si="7"/>
        <v>263206.82</v>
      </c>
      <c r="K105" s="14">
        <v>0</v>
      </c>
      <c r="L105" s="14">
        <f t="shared" si="10"/>
        <v>263206.82</v>
      </c>
      <c r="M105" s="55">
        <f t="shared" si="9"/>
        <v>0</v>
      </c>
    </row>
    <row r="106" spans="1:13" x14ac:dyDescent="0.2">
      <c r="A106" s="19" t="s">
        <v>184</v>
      </c>
      <c r="B106" s="9" t="s">
        <v>185</v>
      </c>
      <c r="C106" s="14">
        <v>932056.99</v>
      </c>
      <c r="D106" s="14"/>
      <c r="E106" s="14"/>
      <c r="F106" s="14"/>
      <c r="G106" s="14"/>
      <c r="H106" s="14"/>
      <c r="I106" s="14"/>
      <c r="J106" s="14">
        <f t="shared" si="7"/>
        <v>932056.99</v>
      </c>
      <c r="K106" s="14">
        <v>0</v>
      </c>
      <c r="L106" s="14">
        <f t="shared" si="10"/>
        <v>932056.99</v>
      </c>
      <c r="M106" s="55">
        <f t="shared" si="9"/>
        <v>0</v>
      </c>
    </row>
    <row r="107" spans="1:13" x14ac:dyDescent="0.2">
      <c r="A107" s="19">
        <v>286</v>
      </c>
      <c r="B107" s="9" t="s">
        <v>186</v>
      </c>
      <c r="C107" s="14">
        <v>2000</v>
      </c>
      <c r="D107" s="14"/>
      <c r="E107" s="14"/>
      <c r="F107" s="14"/>
      <c r="G107" s="14"/>
      <c r="H107" s="14"/>
      <c r="I107" s="14"/>
      <c r="J107" s="14">
        <f t="shared" ref="J107:J135" si="11">C107+D107-E107+F107-G107+H107-I107</f>
        <v>2000</v>
      </c>
      <c r="K107" s="14">
        <v>0</v>
      </c>
      <c r="L107" s="14">
        <f t="shared" si="10"/>
        <v>2000</v>
      </c>
      <c r="M107" s="55">
        <f t="shared" si="9"/>
        <v>0</v>
      </c>
    </row>
    <row r="108" spans="1:13" x14ac:dyDescent="0.2">
      <c r="A108" s="19">
        <v>289</v>
      </c>
      <c r="B108" s="9" t="s">
        <v>187</v>
      </c>
      <c r="C108" s="14">
        <v>156424.09</v>
      </c>
      <c r="D108" s="14"/>
      <c r="E108" s="14"/>
      <c r="F108" s="14"/>
      <c r="G108" s="14"/>
      <c r="H108" s="14"/>
      <c r="I108" s="14"/>
      <c r="J108" s="14">
        <f t="shared" si="11"/>
        <v>156424.09</v>
      </c>
      <c r="K108" s="14">
        <v>0</v>
      </c>
      <c r="L108" s="14">
        <f t="shared" si="10"/>
        <v>156424.09</v>
      </c>
      <c r="M108" s="55">
        <f t="shared" si="9"/>
        <v>0</v>
      </c>
    </row>
    <row r="109" spans="1:13" x14ac:dyDescent="0.2">
      <c r="A109" s="19" t="s">
        <v>188</v>
      </c>
      <c r="B109" s="9" t="s">
        <v>189</v>
      </c>
      <c r="C109" s="14">
        <v>6500</v>
      </c>
      <c r="D109" s="14"/>
      <c r="E109" s="14"/>
      <c r="F109" s="14"/>
      <c r="G109" s="14"/>
      <c r="H109" s="14"/>
      <c r="I109" s="14"/>
      <c r="J109" s="14">
        <f t="shared" si="11"/>
        <v>6500</v>
      </c>
      <c r="K109" s="14">
        <v>569</v>
      </c>
      <c r="L109" s="14">
        <f t="shared" si="10"/>
        <v>5931</v>
      </c>
      <c r="M109" s="55">
        <f t="shared" si="9"/>
        <v>5.6832142421948213E-3</v>
      </c>
    </row>
    <row r="110" spans="1:13" x14ac:dyDescent="0.2">
      <c r="A110" s="19" t="s">
        <v>190</v>
      </c>
      <c r="B110" s="9" t="s">
        <v>191</v>
      </c>
      <c r="C110" s="14">
        <v>2000</v>
      </c>
      <c r="D110" s="14"/>
      <c r="E110" s="14"/>
      <c r="F110" s="14"/>
      <c r="G110" s="14"/>
      <c r="H110" s="14"/>
      <c r="I110" s="14"/>
      <c r="J110" s="14">
        <f t="shared" si="11"/>
        <v>2000</v>
      </c>
      <c r="K110" s="14">
        <v>102.65</v>
      </c>
      <c r="L110" s="14">
        <f t="shared" si="10"/>
        <v>1897.35</v>
      </c>
      <c r="M110" s="55">
        <f t="shared" si="9"/>
        <v>1.0252758206701204E-3</v>
      </c>
    </row>
    <row r="111" spans="1:13" x14ac:dyDescent="0.2">
      <c r="A111" s="19" t="s">
        <v>192</v>
      </c>
      <c r="B111" s="9" t="s">
        <v>193</v>
      </c>
      <c r="C111" s="14">
        <v>36450</v>
      </c>
      <c r="D111" s="14"/>
      <c r="E111" s="14"/>
      <c r="F111" s="14"/>
      <c r="G111" s="14"/>
      <c r="H111" s="14"/>
      <c r="I111" s="14"/>
      <c r="J111" s="14">
        <f t="shared" si="11"/>
        <v>36450</v>
      </c>
      <c r="K111" s="14">
        <v>0</v>
      </c>
      <c r="L111" s="14">
        <f t="shared" si="10"/>
        <v>36450</v>
      </c>
      <c r="M111" s="55">
        <f t="shared" si="9"/>
        <v>0</v>
      </c>
    </row>
    <row r="112" spans="1:13" x14ac:dyDescent="0.2">
      <c r="A112" s="19" t="s">
        <v>194</v>
      </c>
      <c r="B112" s="9" t="s">
        <v>195</v>
      </c>
      <c r="C112" s="14">
        <v>1500</v>
      </c>
      <c r="D112" s="14"/>
      <c r="E112" s="14"/>
      <c r="F112" s="14"/>
      <c r="G112" s="14"/>
      <c r="H112" s="14"/>
      <c r="I112" s="14"/>
      <c r="J112" s="14">
        <f t="shared" si="11"/>
        <v>1500</v>
      </c>
      <c r="K112" s="14">
        <v>0</v>
      </c>
      <c r="L112" s="14">
        <f t="shared" si="10"/>
        <v>1500</v>
      </c>
      <c r="M112" s="55">
        <f t="shared" si="9"/>
        <v>0</v>
      </c>
    </row>
    <row r="113" spans="1:13" x14ac:dyDescent="0.2">
      <c r="A113" s="19" t="s">
        <v>196</v>
      </c>
      <c r="B113" s="9" t="s">
        <v>197</v>
      </c>
      <c r="C113" s="14">
        <v>2500</v>
      </c>
      <c r="D113" s="14"/>
      <c r="E113" s="14"/>
      <c r="F113" s="14"/>
      <c r="G113" s="14"/>
      <c r="H113" s="14"/>
      <c r="I113" s="14"/>
      <c r="J113" s="14">
        <f t="shared" si="11"/>
        <v>2500</v>
      </c>
      <c r="K113" s="14">
        <v>0</v>
      </c>
      <c r="L113" s="14">
        <f t="shared" si="10"/>
        <v>2500</v>
      </c>
      <c r="M113" s="55">
        <f t="shared" si="9"/>
        <v>0</v>
      </c>
    </row>
    <row r="114" spans="1:13" x14ac:dyDescent="0.2">
      <c r="A114" s="19" t="s">
        <v>198</v>
      </c>
      <c r="B114" s="9" t="s">
        <v>199</v>
      </c>
      <c r="C114" s="14">
        <v>40000</v>
      </c>
      <c r="D114" s="14"/>
      <c r="E114" s="14"/>
      <c r="F114" s="14"/>
      <c r="G114" s="14"/>
      <c r="H114" s="14"/>
      <c r="I114" s="14"/>
      <c r="J114" s="14">
        <f t="shared" si="11"/>
        <v>40000</v>
      </c>
      <c r="K114" s="14">
        <v>1298.1099999999999</v>
      </c>
      <c r="L114" s="14">
        <f t="shared" si="10"/>
        <v>38701.89</v>
      </c>
      <c r="M114" s="55">
        <f t="shared" si="9"/>
        <v>1.2965619050853285E-2</v>
      </c>
    </row>
    <row r="115" spans="1:13" x14ac:dyDescent="0.2">
      <c r="A115" s="19" t="s">
        <v>200</v>
      </c>
      <c r="B115" s="9" t="s">
        <v>201</v>
      </c>
      <c r="C115" s="14">
        <v>14019.070000000003</v>
      </c>
      <c r="D115" s="14"/>
      <c r="E115" s="14"/>
      <c r="F115" s="14"/>
      <c r="G115" s="14"/>
      <c r="H115" s="14"/>
      <c r="I115" s="14"/>
      <c r="J115" s="14">
        <f t="shared" si="11"/>
        <v>14019.070000000003</v>
      </c>
      <c r="K115" s="14">
        <v>328.4</v>
      </c>
      <c r="L115" s="14">
        <f t="shared" si="10"/>
        <v>13690.670000000004</v>
      </c>
      <c r="M115" s="55">
        <f t="shared" si="9"/>
        <v>3.2800835802052359E-3</v>
      </c>
    </row>
    <row r="116" spans="1:13" x14ac:dyDescent="0.2">
      <c r="A116" s="19"/>
      <c r="B116" s="9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55"/>
    </row>
    <row r="117" spans="1:13" x14ac:dyDescent="0.2">
      <c r="A117" s="19"/>
      <c r="B117" s="9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55"/>
    </row>
    <row r="118" spans="1:13" x14ac:dyDescent="0.2">
      <c r="A118" s="19"/>
      <c r="B118" s="9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55"/>
    </row>
    <row r="119" spans="1:13" x14ac:dyDescent="0.2">
      <c r="A119" s="19"/>
      <c r="B119" s="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55"/>
    </row>
    <row r="120" spans="1:13" ht="15.75" x14ac:dyDescent="0.25">
      <c r="A120" s="18">
        <v>3</v>
      </c>
      <c r="B120" s="17" t="s">
        <v>202</v>
      </c>
      <c r="C120" s="13"/>
      <c r="D120" s="14"/>
      <c r="E120" s="14"/>
      <c r="F120" s="14"/>
      <c r="G120" s="14"/>
      <c r="H120" s="14"/>
      <c r="I120" s="14"/>
      <c r="J120" s="14"/>
      <c r="K120" s="14"/>
      <c r="L120" s="14"/>
      <c r="M120" s="55"/>
    </row>
    <row r="121" spans="1:13" x14ac:dyDescent="0.2">
      <c r="A121" s="21" t="s">
        <v>203</v>
      </c>
      <c r="B121" s="22" t="s">
        <v>204</v>
      </c>
      <c r="C121" s="23">
        <v>166852.37</v>
      </c>
      <c r="D121" s="14"/>
      <c r="E121" s="14"/>
      <c r="F121" s="14"/>
      <c r="G121" s="14"/>
      <c r="H121" s="14"/>
      <c r="I121" s="14"/>
      <c r="J121" s="14">
        <f t="shared" si="11"/>
        <v>166852.37</v>
      </c>
      <c r="K121" s="14">
        <v>0</v>
      </c>
      <c r="L121" s="14">
        <f t="shared" si="10"/>
        <v>166852.37</v>
      </c>
      <c r="M121" s="55">
        <f t="shared" ref="M121:M126" si="12">K121/$K$136</f>
        <v>0</v>
      </c>
    </row>
    <row r="122" spans="1:13" hidden="1" x14ac:dyDescent="0.2">
      <c r="A122" s="21" t="s">
        <v>205</v>
      </c>
      <c r="B122" s="22" t="s">
        <v>206</v>
      </c>
      <c r="C122" s="23">
        <v>0</v>
      </c>
      <c r="D122" s="14"/>
      <c r="E122" s="14"/>
      <c r="F122" s="14"/>
      <c r="G122" s="14"/>
      <c r="H122" s="14"/>
      <c r="I122" s="14"/>
      <c r="J122" s="14">
        <f t="shared" si="11"/>
        <v>0</v>
      </c>
      <c r="K122" s="14"/>
      <c r="L122" s="14">
        <f t="shared" si="10"/>
        <v>0</v>
      </c>
      <c r="M122" s="55">
        <f t="shared" si="12"/>
        <v>0</v>
      </c>
    </row>
    <row r="123" spans="1:13" x14ac:dyDescent="0.2">
      <c r="A123" s="21" t="s">
        <v>207</v>
      </c>
      <c r="B123" s="22" t="s">
        <v>208</v>
      </c>
      <c r="C123" s="23">
        <v>1753341.34</v>
      </c>
      <c r="D123" s="14"/>
      <c r="E123" s="14"/>
      <c r="F123" s="14"/>
      <c r="G123" s="14"/>
      <c r="H123" s="14"/>
      <c r="I123" s="14"/>
      <c r="J123" s="14">
        <f t="shared" si="11"/>
        <v>1753341.34</v>
      </c>
      <c r="K123" s="14">
        <v>0</v>
      </c>
      <c r="L123" s="14">
        <f t="shared" si="10"/>
        <v>1753341.34</v>
      </c>
      <c r="M123" s="55">
        <f t="shared" si="12"/>
        <v>0</v>
      </c>
    </row>
    <row r="124" spans="1:13" x14ac:dyDescent="0.2">
      <c r="A124" s="21" t="s">
        <v>209</v>
      </c>
      <c r="B124" s="22" t="s">
        <v>210</v>
      </c>
      <c r="C124" s="23">
        <v>203351.32</v>
      </c>
      <c r="D124" s="14"/>
      <c r="E124" s="14"/>
      <c r="F124" s="14"/>
      <c r="G124" s="14"/>
      <c r="H124" s="14"/>
      <c r="I124" s="14"/>
      <c r="J124" s="14">
        <f t="shared" si="11"/>
        <v>203351.32</v>
      </c>
      <c r="K124" s="14">
        <v>0</v>
      </c>
      <c r="L124" s="14">
        <f t="shared" si="10"/>
        <v>203351.32</v>
      </c>
      <c r="M124" s="55">
        <f t="shared" si="12"/>
        <v>0</v>
      </c>
    </row>
    <row r="125" spans="1:13" x14ac:dyDescent="0.2">
      <c r="A125" s="21" t="s">
        <v>211</v>
      </c>
      <c r="B125" s="22" t="s">
        <v>212</v>
      </c>
      <c r="C125" s="23">
        <v>8000</v>
      </c>
      <c r="D125" s="14"/>
      <c r="E125" s="14"/>
      <c r="F125" s="14"/>
      <c r="G125" s="14"/>
      <c r="H125" s="14"/>
      <c r="I125" s="14"/>
      <c r="J125" s="14">
        <f t="shared" si="11"/>
        <v>8000</v>
      </c>
      <c r="K125" s="14">
        <v>0</v>
      </c>
      <c r="L125" s="14">
        <f t="shared" si="10"/>
        <v>8000</v>
      </c>
      <c r="M125" s="55">
        <f t="shared" si="12"/>
        <v>0</v>
      </c>
    </row>
    <row r="126" spans="1:13" x14ac:dyDescent="0.2">
      <c r="A126" s="21" t="s">
        <v>213</v>
      </c>
      <c r="B126" s="22" t="s">
        <v>214</v>
      </c>
      <c r="C126" s="23">
        <v>0</v>
      </c>
      <c r="D126" s="14"/>
      <c r="E126" s="14"/>
      <c r="F126" s="14"/>
      <c r="G126" s="14"/>
      <c r="H126" s="14"/>
      <c r="I126" s="14"/>
      <c r="J126" s="14">
        <f t="shared" si="11"/>
        <v>0</v>
      </c>
      <c r="K126" s="14"/>
      <c r="L126" s="14">
        <f t="shared" si="10"/>
        <v>0</v>
      </c>
      <c r="M126" s="55">
        <f t="shared" si="12"/>
        <v>0</v>
      </c>
    </row>
    <row r="127" spans="1:13" hidden="1" x14ac:dyDescent="0.2">
      <c r="A127" s="21" t="s">
        <v>215</v>
      </c>
      <c r="B127" s="22" t="s">
        <v>216</v>
      </c>
      <c r="C127" s="23"/>
      <c r="D127" s="14"/>
      <c r="E127" s="14"/>
      <c r="F127" s="14"/>
      <c r="G127" s="14"/>
      <c r="H127" s="14"/>
      <c r="I127" s="14"/>
      <c r="J127" s="14">
        <f t="shared" si="11"/>
        <v>0</v>
      </c>
      <c r="K127" s="14"/>
      <c r="L127" s="14">
        <f t="shared" si="10"/>
        <v>0</v>
      </c>
      <c r="M127" s="55"/>
    </row>
    <row r="128" spans="1:13" x14ac:dyDescent="0.2">
      <c r="A128" s="21"/>
      <c r="B128" s="22"/>
      <c r="C128" s="23"/>
      <c r="D128" s="14"/>
      <c r="E128" s="14"/>
      <c r="F128" s="14"/>
      <c r="G128" s="14"/>
      <c r="H128" s="14"/>
      <c r="I128" s="14"/>
      <c r="J128" s="14"/>
      <c r="K128" s="14"/>
      <c r="L128" s="14"/>
      <c r="M128" s="55"/>
    </row>
    <row r="129" spans="1:13" x14ac:dyDescent="0.2">
      <c r="A129" s="19"/>
      <c r="B129" s="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55"/>
    </row>
    <row r="130" spans="1:13" ht="15.75" x14ac:dyDescent="0.25">
      <c r="A130" s="18">
        <v>4</v>
      </c>
      <c r="B130" s="17" t="s">
        <v>217</v>
      </c>
      <c r="C130" s="13"/>
      <c r="D130" s="14"/>
      <c r="E130" s="14"/>
      <c r="F130" s="14"/>
      <c r="G130" s="14"/>
      <c r="H130" s="14"/>
      <c r="I130" s="14"/>
      <c r="J130" s="14"/>
      <c r="K130" s="14"/>
      <c r="L130" s="14"/>
      <c r="M130" s="55"/>
    </row>
    <row r="131" spans="1:13" x14ac:dyDescent="0.2">
      <c r="A131" s="19" t="s">
        <v>218</v>
      </c>
      <c r="B131" s="9" t="s">
        <v>219</v>
      </c>
      <c r="C131" s="14">
        <v>59750</v>
      </c>
      <c r="D131" s="14"/>
      <c r="E131" s="14"/>
      <c r="F131" s="14"/>
      <c r="G131" s="14"/>
      <c r="H131" s="14"/>
      <c r="I131" s="14"/>
      <c r="J131" s="14">
        <f t="shared" si="11"/>
        <v>59750</v>
      </c>
      <c r="K131" s="14">
        <v>0</v>
      </c>
      <c r="L131" s="14">
        <f t="shared" si="10"/>
        <v>59750</v>
      </c>
      <c r="M131" s="55">
        <f t="shared" ref="M131:M135" si="13">K131/$K$136</f>
        <v>0</v>
      </c>
    </row>
    <row r="132" spans="1:13" x14ac:dyDescent="0.2">
      <c r="A132" s="19" t="s">
        <v>220</v>
      </c>
      <c r="B132" s="9" t="s">
        <v>221</v>
      </c>
      <c r="C132" s="14">
        <v>15100</v>
      </c>
      <c r="D132" s="14"/>
      <c r="E132" s="14"/>
      <c r="F132" s="14"/>
      <c r="G132" s="14"/>
      <c r="H132" s="14"/>
      <c r="I132" s="14"/>
      <c r="J132" s="14">
        <f t="shared" si="11"/>
        <v>15100</v>
      </c>
      <c r="K132" s="14">
        <v>0</v>
      </c>
      <c r="L132" s="14">
        <f t="shared" si="10"/>
        <v>15100</v>
      </c>
      <c r="M132" s="55">
        <f t="shared" si="13"/>
        <v>0</v>
      </c>
    </row>
    <row r="133" spans="1:13" x14ac:dyDescent="0.2">
      <c r="A133" s="19" t="s">
        <v>222</v>
      </c>
      <c r="B133" s="9" t="s">
        <v>223</v>
      </c>
      <c r="C133" s="14">
        <v>101835.6</v>
      </c>
      <c r="D133" s="14"/>
      <c r="E133" s="14"/>
      <c r="F133" s="14"/>
      <c r="G133" s="14"/>
      <c r="H133" s="14"/>
      <c r="I133" s="14"/>
      <c r="J133" s="14">
        <f t="shared" si="11"/>
        <v>101835.6</v>
      </c>
      <c r="K133" s="14">
        <v>1200</v>
      </c>
      <c r="L133" s="14">
        <f t="shared" si="10"/>
        <v>100635.6</v>
      </c>
      <c r="M133" s="55">
        <f t="shared" si="13"/>
        <v>1.1985689087229853E-2</v>
      </c>
    </row>
    <row r="134" spans="1:13" x14ac:dyDescent="0.2">
      <c r="A134" s="19" t="s">
        <v>224</v>
      </c>
      <c r="B134" s="9" t="s">
        <v>225</v>
      </c>
      <c r="C134" s="14">
        <v>8000</v>
      </c>
      <c r="D134" s="14"/>
      <c r="E134" s="14"/>
      <c r="F134" s="14"/>
      <c r="G134" s="14"/>
      <c r="H134" s="14"/>
      <c r="I134" s="14"/>
      <c r="J134" s="14">
        <f t="shared" si="11"/>
        <v>8000</v>
      </c>
      <c r="K134" s="14">
        <v>0</v>
      </c>
      <c r="L134" s="14">
        <f t="shared" si="10"/>
        <v>8000</v>
      </c>
      <c r="M134" s="55">
        <f t="shared" si="13"/>
        <v>0</v>
      </c>
    </row>
    <row r="135" spans="1:13" ht="15.75" thickBot="1" x14ac:dyDescent="0.25">
      <c r="A135" s="19" t="s">
        <v>226</v>
      </c>
      <c r="B135" s="9" t="s">
        <v>227</v>
      </c>
      <c r="C135" s="14">
        <v>7000</v>
      </c>
      <c r="D135" s="14"/>
      <c r="E135" s="14"/>
      <c r="F135" s="14"/>
      <c r="G135" s="14"/>
      <c r="H135" s="14"/>
      <c r="I135" s="14"/>
      <c r="J135" s="14">
        <f t="shared" si="11"/>
        <v>7000</v>
      </c>
      <c r="K135" s="14">
        <v>0</v>
      </c>
      <c r="L135" s="14">
        <f t="shared" si="10"/>
        <v>7000</v>
      </c>
      <c r="M135" s="56">
        <f t="shared" si="13"/>
        <v>0</v>
      </c>
    </row>
    <row r="136" spans="1:13" ht="16.5" thickBot="1" x14ac:dyDescent="0.3">
      <c r="A136" s="12"/>
      <c r="B136" s="3" t="s">
        <v>235</v>
      </c>
      <c r="C136" s="52">
        <f>SUM(C27:C135)</f>
        <v>11460207.590000002</v>
      </c>
      <c r="D136" s="52">
        <f t="shared" ref="D136:L136" si="14">SUM(D27:D135)</f>
        <v>0</v>
      </c>
      <c r="E136" s="52">
        <f t="shared" si="14"/>
        <v>0</v>
      </c>
      <c r="F136" s="52">
        <f t="shared" si="14"/>
        <v>0</v>
      </c>
      <c r="G136" s="52">
        <f t="shared" si="14"/>
        <v>0</v>
      </c>
      <c r="H136" s="52">
        <f t="shared" si="14"/>
        <v>0</v>
      </c>
      <c r="I136" s="52">
        <f t="shared" si="14"/>
        <v>0</v>
      </c>
      <c r="J136" s="52">
        <f t="shared" si="14"/>
        <v>11460207.590000002</v>
      </c>
      <c r="K136" s="52">
        <f t="shared" si="14"/>
        <v>100119.39999999997</v>
      </c>
      <c r="L136" s="52">
        <f t="shared" si="14"/>
        <v>11360088.190000001</v>
      </c>
      <c r="M136" s="57">
        <v>1</v>
      </c>
    </row>
    <row r="137" spans="1:13" x14ac:dyDescent="0.2">
      <c r="A137" s="20"/>
    </row>
    <row r="138" spans="1:13" ht="15.75" thickBot="1" x14ac:dyDescent="0.25"/>
    <row r="139" spans="1:13" ht="15.75" x14ac:dyDescent="0.25">
      <c r="A139" s="24" t="s">
        <v>228</v>
      </c>
      <c r="B139" s="25"/>
      <c r="C139" s="26"/>
      <c r="D139" s="27"/>
      <c r="E139" s="27"/>
      <c r="F139" s="27"/>
      <c r="G139" s="27"/>
      <c r="H139" s="27"/>
      <c r="I139" s="27"/>
      <c r="J139" s="27"/>
    </row>
    <row r="140" spans="1:13" ht="15.75" x14ac:dyDescent="0.25">
      <c r="A140" s="28" t="s">
        <v>2</v>
      </c>
      <c r="B140" s="29"/>
      <c r="C140" s="30"/>
      <c r="D140" s="27"/>
      <c r="E140" s="27"/>
      <c r="F140" s="27"/>
      <c r="G140" s="27"/>
      <c r="H140" s="27"/>
      <c r="I140" s="27"/>
      <c r="J140" s="27"/>
    </row>
    <row r="141" spans="1:13" ht="8.1" customHeight="1" thickBot="1" x14ac:dyDescent="0.25">
      <c r="A141" s="31"/>
      <c r="B141" s="32"/>
      <c r="C141" s="33"/>
      <c r="D141" s="27"/>
      <c r="E141" s="27"/>
      <c r="F141" s="27"/>
      <c r="G141" s="27"/>
      <c r="H141" s="27"/>
      <c r="I141" s="27"/>
      <c r="J141" s="27"/>
    </row>
    <row r="142" spans="1:13" ht="8.1" customHeight="1" x14ac:dyDescent="0.2">
      <c r="A142" s="34"/>
      <c r="B142" s="35"/>
      <c r="C142" s="36"/>
      <c r="D142" s="27"/>
      <c r="E142" s="27"/>
      <c r="F142" s="27"/>
      <c r="G142" s="27"/>
      <c r="H142" s="27"/>
      <c r="I142" s="27"/>
      <c r="J142" s="27"/>
    </row>
    <row r="143" spans="1:13" x14ac:dyDescent="0.2">
      <c r="A143" s="37" t="s">
        <v>229</v>
      </c>
      <c r="B143" s="38"/>
      <c r="C143" s="39"/>
      <c r="D143" s="27"/>
      <c r="E143" s="27"/>
      <c r="F143" s="27"/>
      <c r="G143" s="27"/>
      <c r="H143" s="27"/>
      <c r="I143" s="27"/>
      <c r="J143" s="27"/>
    </row>
    <row r="144" spans="1:13" x14ac:dyDescent="0.2">
      <c r="A144" s="40" t="s">
        <v>234</v>
      </c>
      <c r="B144" s="38"/>
      <c r="C144" s="41">
        <v>815768.15000000037</v>
      </c>
      <c r="D144" s="27"/>
      <c r="E144" s="27"/>
      <c r="F144" s="27"/>
      <c r="G144" s="27"/>
      <c r="H144" s="27"/>
      <c r="I144" s="27"/>
      <c r="J144" s="27"/>
    </row>
    <row r="145" spans="1:10" x14ac:dyDescent="0.2">
      <c r="A145" s="40" t="s">
        <v>230</v>
      </c>
      <c r="B145" s="38"/>
      <c r="C145" s="41">
        <f>K21</f>
        <v>267693.84999999998</v>
      </c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231</v>
      </c>
      <c r="B146" s="38"/>
      <c r="C146" s="42">
        <f>-K136</f>
        <v>-100119.39999999997</v>
      </c>
      <c r="D146" s="27"/>
      <c r="E146" s="27"/>
      <c r="F146" s="27"/>
      <c r="G146" s="27"/>
      <c r="H146" s="27"/>
      <c r="I146" s="27"/>
      <c r="J146" s="27"/>
    </row>
    <row r="147" spans="1:10" ht="15.75" x14ac:dyDescent="0.25">
      <c r="A147" s="43" t="s">
        <v>232</v>
      </c>
      <c r="B147" s="44"/>
      <c r="C147" s="45">
        <f>SUM(C144:C146)</f>
        <v>983342.60000000056</v>
      </c>
      <c r="D147" s="27"/>
      <c r="E147" s="27"/>
      <c r="F147" s="27"/>
      <c r="G147" s="27"/>
      <c r="H147" s="27"/>
      <c r="I147" s="27"/>
      <c r="J147" s="27"/>
    </row>
    <row r="148" spans="1:10" ht="15.75" x14ac:dyDescent="0.25">
      <c r="A148" s="43"/>
      <c r="B148" s="44"/>
      <c r="C148" s="45"/>
      <c r="D148" s="27"/>
      <c r="E148" s="27"/>
      <c r="F148" s="27"/>
      <c r="G148" s="27"/>
      <c r="H148" s="27"/>
      <c r="I148" s="27"/>
      <c r="J148" s="27"/>
    </row>
    <row r="149" spans="1:10" x14ac:dyDescent="0.2">
      <c r="A149" s="37" t="s">
        <v>233</v>
      </c>
      <c r="B149" s="38"/>
      <c r="C149" s="41"/>
      <c r="D149" s="27"/>
      <c r="E149" s="27"/>
      <c r="F149" s="27"/>
      <c r="G149" s="27"/>
      <c r="H149" s="27"/>
      <c r="I149" s="27"/>
      <c r="J149" s="27"/>
    </row>
    <row r="150" spans="1:10" x14ac:dyDescent="0.2">
      <c r="A150" s="40" t="s">
        <v>236</v>
      </c>
      <c r="B150" s="38"/>
      <c r="C150" s="41">
        <v>233.12</v>
      </c>
      <c r="D150" s="27"/>
      <c r="E150" s="27"/>
      <c r="F150" s="27"/>
      <c r="G150" s="27"/>
      <c r="H150" s="27"/>
      <c r="I150" s="27"/>
      <c r="J150" s="27"/>
    </row>
    <row r="151" spans="1:10" x14ac:dyDescent="0.2">
      <c r="A151" s="40" t="s">
        <v>237</v>
      </c>
      <c r="B151" s="38"/>
      <c r="C151" s="41">
        <v>10513</v>
      </c>
      <c r="D151" s="27"/>
      <c r="E151" s="27"/>
      <c r="F151" s="27"/>
      <c r="G151" s="27"/>
      <c r="H151" s="27"/>
      <c r="I151" s="27"/>
      <c r="J151" s="27"/>
    </row>
    <row r="152" spans="1:10" x14ac:dyDescent="0.2">
      <c r="A152" s="40" t="s">
        <v>252</v>
      </c>
      <c r="B152" s="38"/>
      <c r="C152" s="41">
        <v>1449.5</v>
      </c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238</v>
      </c>
      <c r="B153" s="38"/>
      <c r="C153" s="41">
        <v>133.93</v>
      </c>
      <c r="D153" s="27"/>
      <c r="E153" s="27"/>
      <c r="F153" s="27"/>
      <c r="G153" s="27"/>
      <c r="H153" s="27"/>
      <c r="I153" s="27"/>
      <c r="J153" s="27"/>
    </row>
    <row r="154" spans="1:10" ht="8.1" customHeight="1" x14ac:dyDescent="0.2">
      <c r="A154" s="40"/>
      <c r="B154" s="38"/>
      <c r="C154" s="42"/>
      <c r="D154" s="27"/>
      <c r="E154" s="27"/>
      <c r="F154" s="27"/>
      <c r="G154" s="27"/>
      <c r="H154" s="27"/>
      <c r="I154" s="27"/>
      <c r="J154" s="27"/>
    </row>
    <row r="155" spans="1:10" ht="15.75" x14ac:dyDescent="0.25">
      <c r="A155" s="43"/>
      <c r="B155" s="44"/>
      <c r="C155" s="45">
        <f>SUM(C150:C154)</f>
        <v>12329.550000000001</v>
      </c>
      <c r="D155" s="27"/>
      <c r="E155" s="27"/>
      <c r="F155" s="27"/>
      <c r="G155" s="27"/>
      <c r="H155" s="27"/>
      <c r="I155" s="27"/>
      <c r="J155" s="27"/>
    </row>
    <row r="156" spans="1:10" ht="5.0999999999999996" customHeight="1" x14ac:dyDescent="0.25">
      <c r="A156" s="43"/>
      <c r="B156" s="44"/>
      <c r="C156" s="46"/>
      <c r="D156" s="27"/>
      <c r="E156" s="27"/>
      <c r="F156" s="27"/>
      <c r="G156" s="27"/>
      <c r="H156" s="27"/>
      <c r="I156" s="27"/>
      <c r="J156" s="27"/>
    </row>
    <row r="157" spans="1:10" ht="15.75" x14ac:dyDescent="0.25">
      <c r="A157" s="43"/>
      <c r="B157" s="44"/>
      <c r="C157" s="45"/>
      <c r="D157" s="27"/>
      <c r="E157" s="27"/>
      <c r="F157" s="27"/>
      <c r="G157" s="27"/>
      <c r="H157" s="27"/>
      <c r="I157" s="27"/>
      <c r="J157" s="27"/>
    </row>
    <row r="158" spans="1:10" ht="16.5" thickBot="1" x14ac:dyDescent="0.3">
      <c r="A158" s="47" t="s">
        <v>239</v>
      </c>
      <c r="B158" s="48"/>
      <c r="C158" s="49">
        <f>C147+C155</f>
        <v>995672.15000000061</v>
      </c>
      <c r="D158" s="27"/>
      <c r="E158" s="27"/>
      <c r="F158" s="27"/>
      <c r="G158" s="27"/>
      <c r="H158" s="27"/>
      <c r="I158" s="27"/>
      <c r="J158" s="27"/>
    </row>
    <row r="159" spans="1:10" x14ac:dyDescent="0.2">
      <c r="A159" s="50"/>
      <c r="B159" s="50"/>
      <c r="C159" s="51"/>
      <c r="D159" s="27"/>
      <c r="E159" s="27"/>
      <c r="F159" s="27"/>
      <c r="G159" s="27"/>
      <c r="H159" s="27"/>
      <c r="I159" s="27"/>
      <c r="J159" s="27"/>
    </row>
    <row r="160" spans="1:10" x14ac:dyDescent="0.2">
      <c r="A160" s="50"/>
      <c r="B160" s="50"/>
      <c r="C160" s="27"/>
      <c r="D160" s="50"/>
      <c r="E160" s="50"/>
      <c r="F160" s="50"/>
      <c r="G160" s="50"/>
      <c r="H160" s="50"/>
      <c r="I160" s="50"/>
      <c r="J160" s="50"/>
    </row>
    <row r="163" spans="2:11" s="105" customFormat="1" x14ac:dyDescent="0.2"/>
    <row r="164" spans="2:11" s="105" customFormat="1" x14ac:dyDescent="0.2"/>
    <row r="165" spans="2:11" s="105" customFormat="1" x14ac:dyDescent="0.2"/>
    <row r="166" spans="2:11" s="105" customFormat="1" x14ac:dyDescent="0.2"/>
    <row r="167" spans="2:11" s="105" customFormat="1" x14ac:dyDescent="0.2"/>
    <row r="168" spans="2:11" s="105" customFormat="1" x14ac:dyDescent="0.2"/>
    <row r="169" spans="2:11" s="105" customFormat="1" x14ac:dyDescent="0.2"/>
    <row r="170" spans="2:11" s="105" customFormat="1" x14ac:dyDescent="0.2"/>
    <row r="171" spans="2:11" s="105" customFormat="1" x14ac:dyDescent="0.2"/>
    <row r="172" spans="2:11" s="105" customFormat="1" x14ac:dyDescent="0.2"/>
    <row r="173" spans="2:11" s="105" customFormat="1" x14ac:dyDescent="0.2"/>
    <row r="174" spans="2:11" s="105" customFormat="1" x14ac:dyDescent="0.2"/>
    <row r="175" spans="2:11" s="101" customFormat="1" ht="14.25" x14ac:dyDescent="0.2"/>
    <row r="176" spans="2:11" s="101" customFormat="1" ht="0.95" customHeight="1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spans="2:10" s="101" customFormat="1" x14ac:dyDescent="0.25">
      <c r="B177" s="102" t="s">
        <v>248</v>
      </c>
      <c r="C177" s="103"/>
      <c r="D177" s="103"/>
      <c r="E177" s="103"/>
      <c r="F177" s="103"/>
      <c r="G177" s="103"/>
      <c r="H177" s="103"/>
      <c r="I177" s="103"/>
      <c r="J177" s="103"/>
    </row>
    <row r="178" spans="2:10" s="101" customFormat="1" x14ac:dyDescent="0.25">
      <c r="B178" s="102" t="s">
        <v>249</v>
      </c>
      <c r="C178" s="103"/>
      <c r="D178" s="103"/>
      <c r="E178" s="103"/>
      <c r="F178" s="103"/>
      <c r="G178" s="103"/>
      <c r="H178" s="103"/>
      <c r="I178" s="103"/>
      <c r="J178" s="103"/>
    </row>
    <row r="179" spans="2:10" s="105" customFormat="1" x14ac:dyDescent="0.2"/>
    <row r="180" spans="2:10" s="105" customFormat="1" x14ac:dyDescent="0.2"/>
    <row r="181" spans="2:10" s="105" customFormat="1" x14ac:dyDescent="0.2"/>
    <row r="182" spans="2:10" s="105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showGridLines="0" topLeftCell="A156" zoomScale="85" zoomScaleNormal="85" workbookViewId="0">
      <selection activeCell="B163" sqref="B163"/>
    </sheetView>
  </sheetViews>
  <sheetFormatPr baseColWidth="10" defaultRowHeight="15" x14ac:dyDescent="0.2"/>
  <cols>
    <col min="1" max="1" width="11.7109375" style="50" customWidth="1"/>
    <col min="2" max="2" width="48.7109375" style="50" customWidth="1"/>
    <col min="3" max="3" width="16.28515625" style="50" customWidth="1"/>
    <col min="4" max="9" width="15.7109375" style="50" customWidth="1"/>
    <col min="10" max="10" width="16.28515625" style="50" customWidth="1"/>
    <col min="11" max="11" width="15.7109375" style="50" customWidth="1"/>
    <col min="12" max="12" width="16.28515625" style="50" customWidth="1"/>
    <col min="13" max="13" width="10.7109375" style="50" hidden="1" customWidth="1"/>
    <col min="14" max="16384" width="11.42578125" style="50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5.75" x14ac:dyDescent="0.25">
      <c r="A3" s="65" t="s">
        <v>272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6.5" thickBot="1" x14ac:dyDescent="0.3">
      <c r="A6" s="67" t="s">
        <v>3</v>
      </c>
      <c r="B6" s="112" t="s">
        <v>4</v>
      </c>
      <c r="C6" s="67" t="s">
        <v>5</v>
      </c>
      <c r="D6" s="68" t="s">
        <v>6</v>
      </c>
      <c r="E6" s="69"/>
      <c r="F6" s="68" t="s">
        <v>7</v>
      </c>
      <c r="G6" s="69"/>
      <c r="H6" s="68" t="s">
        <v>19</v>
      </c>
      <c r="I6" s="70"/>
      <c r="J6" s="67" t="s">
        <v>5</v>
      </c>
      <c r="K6" s="112" t="s">
        <v>8</v>
      </c>
      <c r="L6" s="67" t="s">
        <v>9</v>
      </c>
      <c r="M6" s="67" t="s">
        <v>10</v>
      </c>
    </row>
    <row r="7" spans="1:13" ht="16.5" thickBot="1" x14ac:dyDescent="0.3">
      <c r="A7" s="71" t="s">
        <v>11</v>
      </c>
      <c r="B7" s="113"/>
      <c r="C7" s="71" t="s">
        <v>12</v>
      </c>
      <c r="D7" s="72" t="s">
        <v>13</v>
      </c>
      <c r="E7" s="72" t="s">
        <v>14</v>
      </c>
      <c r="F7" s="72" t="s">
        <v>13</v>
      </c>
      <c r="G7" s="72" t="s">
        <v>14</v>
      </c>
      <c r="H7" s="72" t="s">
        <v>13</v>
      </c>
      <c r="I7" s="73" t="s">
        <v>14</v>
      </c>
      <c r="J7" s="71" t="s">
        <v>15</v>
      </c>
      <c r="K7" s="113"/>
      <c r="L7" s="71" t="s">
        <v>16</v>
      </c>
      <c r="M7" s="71" t="s">
        <v>17</v>
      </c>
    </row>
    <row r="8" spans="1:13" ht="15.75" x14ac:dyDescent="0.25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5.75" x14ac:dyDescent="0.25">
      <c r="A9" s="77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ht="15.75" x14ac:dyDescent="0.25">
      <c r="A10" s="77"/>
      <c r="B10" s="77" t="s">
        <v>20</v>
      </c>
      <c r="C10" s="80">
        <f>260706.83+555061.32</f>
        <v>815768.14999999991</v>
      </c>
      <c r="D10" s="78"/>
      <c r="E10" s="78"/>
      <c r="F10" s="78"/>
      <c r="G10" s="78"/>
      <c r="H10" s="78"/>
      <c r="I10" s="78"/>
      <c r="J10" s="80">
        <f>C10+D10-E10+F10-G10+H10-I10</f>
        <v>815768.14999999991</v>
      </c>
      <c r="K10" s="80"/>
      <c r="L10" s="80">
        <f>J10-K10</f>
        <v>815768.14999999991</v>
      </c>
      <c r="M10" s="79">
        <f>K10/$K$22</f>
        <v>0</v>
      </c>
    </row>
    <row r="11" spans="1:13" ht="15.75" x14ac:dyDescent="0.25">
      <c r="A11" s="77"/>
      <c r="B11" s="77" t="s">
        <v>243</v>
      </c>
      <c r="C11" s="80">
        <f>14137.2+31598.95+16675+261097.2</f>
        <v>323508.35000000003</v>
      </c>
      <c r="D11" s="78"/>
      <c r="E11" s="78"/>
      <c r="F11" s="78"/>
      <c r="G11" s="78"/>
      <c r="H11" s="78"/>
      <c r="I11" s="78"/>
      <c r="J11" s="80">
        <f>C11+D11-E11+F11-G11+H11-I11</f>
        <v>323508.35000000003</v>
      </c>
      <c r="K11" s="80">
        <f>62411.15+210275.77</f>
        <v>272686.92</v>
      </c>
      <c r="L11" s="80">
        <f>J11-K11</f>
        <v>50821.430000000051</v>
      </c>
      <c r="M11" s="79">
        <f>K11/$K$22</f>
        <v>6.8087645332615604E-2</v>
      </c>
    </row>
    <row r="12" spans="1:13" ht="15.75" x14ac:dyDescent="0.25">
      <c r="A12" s="81" t="s">
        <v>21</v>
      </c>
      <c r="B12" s="81" t="s">
        <v>22</v>
      </c>
      <c r="C12" s="80">
        <v>538844.57000000007</v>
      </c>
      <c r="D12" s="80"/>
      <c r="E12" s="80">
        <v>495480.33</v>
      </c>
      <c r="F12" s="80"/>
      <c r="G12" s="80"/>
      <c r="H12" s="80"/>
      <c r="I12" s="80"/>
      <c r="J12" s="80">
        <f t="shared" ref="J12:J21" si="0">C12+D12-E12+F12-G12+H12-I12</f>
        <v>43364.240000000049</v>
      </c>
      <c r="K12" s="80">
        <v>23400</v>
      </c>
      <c r="L12" s="80">
        <f t="shared" ref="L12:L21" si="1">J12-K12</f>
        <v>19964.240000000049</v>
      </c>
      <c r="M12" s="79">
        <f t="shared" ref="M12:M21" si="2">K12/$K$22</f>
        <v>5.8427844679282935E-3</v>
      </c>
    </row>
    <row r="13" spans="1:13" ht="15.75" hidden="1" customHeight="1" x14ac:dyDescent="0.25">
      <c r="A13" s="81" t="s">
        <v>35</v>
      </c>
      <c r="B13" s="81" t="s">
        <v>36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  <c r="K13" s="80"/>
      <c r="L13" s="80">
        <f t="shared" si="1"/>
        <v>0</v>
      </c>
      <c r="M13" s="79">
        <f t="shared" si="2"/>
        <v>0</v>
      </c>
    </row>
    <row r="14" spans="1:13" ht="15.75" x14ac:dyDescent="0.25">
      <c r="A14" s="81" t="s">
        <v>23</v>
      </c>
      <c r="B14" s="81" t="s">
        <v>24</v>
      </c>
      <c r="C14" s="80">
        <v>65000</v>
      </c>
      <c r="D14" s="80"/>
      <c r="E14" s="80"/>
      <c r="F14" s="80"/>
      <c r="G14" s="80"/>
      <c r="H14" s="80"/>
      <c r="I14" s="80"/>
      <c r="J14" s="80">
        <f t="shared" si="0"/>
        <v>65000</v>
      </c>
      <c r="K14" s="80">
        <v>16279</v>
      </c>
      <c r="L14" s="80">
        <f t="shared" si="1"/>
        <v>48721</v>
      </c>
      <c r="M14" s="79">
        <f t="shared" si="2"/>
        <v>4.0647302715130212E-3</v>
      </c>
    </row>
    <row r="15" spans="1:13" ht="15.75" x14ac:dyDescent="0.25">
      <c r="A15" s="81" t="s">
        <v>25</v>
      </c>
      <c r="B15" s="81" t="s">
        <v>26</v>
      </c>
      <c r="C15" s="80">
        <v>3500</v>
      </c>
      <c r="D15" s="80"/>
      <c r="E15" s="80"/>
      <c r="F15" s="80"/>
      <c r="G15" s="80"/>
      <c r="H15" s="80"/>
      <c r="I15" s="80"/>
      <c r="J15" s="80">
        <f t="shared" si="0"/>
        <v>3500</v>
      </c>
      <c r="K15" s="80">
        <v>0</v>
      </c>
      <c r="L15" s="80">
        <f t="shared" si="1"/>
        <v>3500</v>
      </c>
      <c r="M15" s="79">
        <f t="shared" si="2"/>
        <v>0</v>
      </c>
    </row>
    <row r="16" spans="1:13" ht="15.75" x14ac:dyDescent="0.25">
      <c r="A16" s="81">
        <v>15.1</v>
      </c>
      <c r="B16" s="81" t="s">
        <v>27</v>
      </c>
      <c r="C16" s="80">
        <v>3000</v>
      </c>
      <c r="D16" s="80"/>
      <c r="E16" s="80"/>
      <c r="F16" s="80"/>
      <c r="G16" s="80"/>
      <c r="H16" s="80"/>
      <c r="I16" s="80"/>
      <c r="J16" s="80">
        <f t="shared" si="0"/>
        <v>3000</v>
      </c>
      <c r="K16" s="80">
        <v>7815.36</v>
      </c>
      <c r="L16" s="80">
        <f t="shared" si="1"/>
        <v>-4815.3599999999997</v>
      </c>
      <c r="M16" s="79">
        <f t="shared" si="2"/>
        <v>1.9514300862935072E-3</v>
      </c>
    </row>
    <row r="17" spans="1:13" ht="15.75" x14ac:dyDescent="0.25">
      <c r="A17" s="81" t="s">
        <v>28</v>
      </c>
      <c r="B17" s="81" t="s">
        <v>29</v>
      </c>
      <c r="C17" s="80">
        <v>2841029.1</v>
      </c>
      <c r="D17" s="80">
        <v>35865.57</v>
      </c>
      <c r="E17" s="80"/>
      <c r="F17" s="80"/>
      <c r="G17" s="80"/>
      <c r="H17" s="80"/>
      <c r="I17" s="80"/>
      <c r="J17" s="80">
        <f t="shared" si="0"/>
        <v>2876894.67</v>
      </c>
      <c r="K17" s="80">
        <v>2568509.61</v>
      </c>
      <c r="L17" s="80">
        <f t="shared" si="1"/>
        <v>308385.06000000006</v>
      </c>
      <c r="M17" s="79">
        <f t="shared" si="2"/>
        <v>0.64133538696720338</v>
      </c>
    </row>
    <row r="18" spans="1:13" ht="15.75" x14ac:dyDescent="0.25">
      <c r="A18" s="81" t="s">
        <v>30</v>
      </c>
      <c r="B18" s="81" t="s">
        <v>39</v>
      </c>
      <c r="C18" s="80">
        <v>4953429.6500000004</v>
      </c>
      <c r="D18" s="80"/>
      <c r="E18" s="80"/>
      <c r="F18" s="80"/>
      <c r="G18" s="80"/>
      <c r="H18" s="80"/>
      <c r="I18" s="80">
        <v>4953429.6500000004</v>
      </c>
      <c r="J18" s="80">
        <f t="shared" si="0"/>
        <v>0</v>
      </c>
      <c r="K18" s="80">
        <v>0</v>
      </c>
      <c r="L18" s="80">
        <f t="shared" si="1"/>
        <v>0</v>
      </c>
      <c r="M18" s="79">
        <f t="shared" si="2"/>
        <v>0</v>
      </c>
    </row>
    <row r="19" spans="1:13" ht="15.75" x14ac:dyDescent="0.25">
      <c r="A19" s="81" t="s">
        <v>31</v>
      </c>
      <c r="B19" s="81" t="s">
        <v>32</v>
      </c>
      <c r="C19" s="80">
        <v>1764127.77</v>
      </c>
      <c r="D19" s="80"/>
      <c r="E19" s="80">
        <v>559498.5</v>
      </c>
      <c r="F19" s="80"/>
      <c r="G19" s="80"/>
      <c r="H19" s="80"/>
      <c r="I19" s="80"/>
      <c r="J19" s="80">
        <f t="shared" si="0"/>
        <v>1204629.27</v>
      </c>
      <c r="K19" s="80">
        <v>1013705.9599999998</v>
      </c>
      <c r="L19" s="80">
        <f t="shared" si="1"/>
        <v>190923.31000000017</v>
      </c>
      <c r="M19" s="79">
        <f t="shared" si="2"/>
        <v>0.25311390761257863</v>
      </c>
    </row>
    <row r="20" spans="1:13" ht="15.75" x14ac:dyDescent="0.25">
      <c r="A20" s="81" t="s">
        <v>33</v>
      </c>
      <c r="B20" s="81" t="s">
        <v>34</v>
      </c>
      <c r="C20" s="80">
        <v>20000</v>
      </c>
      <c r="D20" s="80"/>
      <c r="E20" s="80"/>
      <c r="F20" s="80"/>
      <c r="G20" s="80"/>
      <c r="H20" s="80"/>
      <c r="I20" s="80"/>
      <c r="J20" s="80">
        <f t="shared" si="0"/>
        <v>20000</v>
      </c>
      <c r="K20" s="80">
        <v>13230</v>
      </c>
      <c r="L20" s="80">
        <f t="shared" si="1"/>
        <v>6770</v>
      </c>
      <c r="M20" s="79">
        <f t="shared" si="2"/>
        <v>3.3034204491748432E-3</v>
      </c>
    </row>
    <row r="21" spans="1:13" ht="16.5" thickBot="1" x14ac:dyDescent="0.3">
      <c r="A21" s="82" t="s">
        <v>38</v>
      </c>
      <c r="B21" s="82" t="s">
        <v>40</v>
      </c>
      <c r="C21" s="83">
        <v>132000</v>
      </c>
      <c r="D21" s="83"/>
      <c r="E21" s="83"/>
      <c r="F21" s="83"/>
      <c r="G21" s="83"/>
      <c r="H21" s="83"/>
      <c r="I21" s="83"/>
      <c r="J21" s="80">
        <f t="shared" si="0"/>
        <v>132000</v>
      </c>
      <c r="K21" s="80">
        <v>89312.94</v>
      </c>
      <c r="L21" s="80">
        <f t="shared" si="1"/>
        <v>42687.06</v>
      </c>
      <c r="M21" s="79">
        <f t="shared" si="2"/>
        <v>2.2300694812692805E-2</v>
      </c>
    </row>
    <row r="22" spans="1:13" ht="16.5" thickBot="1" x14ac:dyDescent="0.3">
      <c r="A22" s="84"/>
      <c r="B22" s="85" t="s">
        <v>41</v>
      </c>
      <c r="C22" s="86">
        <f>SUM(C10:C21)</f>
        <v>11460207.59</v>
      </c>
      <c r="D22" s="86">
        <f t="shared" ref="D22:I22" si="3">SUM(D11:D21)</f>
        <v>35865.57</v>
      </c>
      <c r="E22" s="86">
        <f t="shared" si="3"/>
        <v>1054978.83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4953429.6500000004</v>
      </c>
      <c r="J22" s="86">
        <f>SUM(J10:J21)</f>
        <v>5487664.6799999997</v>
      </c>
      <c r="K22" s="86">
        <f>SUM(K10:K21)</f>
        <v>4004939.7899999996</v>
      </c>
      <c r="L22" s="86">
        <f t="shared" ref="L22" si="4">SUM(L10:L21)</f>
        <v>1482724.8900000001</v>
      </c>
      <c r="M22" s="79"/>
    </row>
    <row r="23" spans="1:13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ht="15.75" x14ac:dyDescent="0.25">
      <c r="A24" s="77" t="s">
        <v>42</v>
      </c>
      <c r="B24" s="77" t="s">
        <v>43</v>
      </c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90"/>
    </row>
    <row r="25" spans="1:13" ht="15.75" x14ac:dyDescent="0.25">
      <c r="A25" s="77"/>
      <c r="B25" s="77"/>
      <c r="C25" s="78"/>
      <c r="D25" s="80"/>
      <c r="E25" s="80"/>
      <c r="F25" s="80"/>
      <c r="G25" s="80"/>
      <c r="H25" s="80"/>
      <c r="I25" s="80"/>
      <c r="J25" s="80"/>
      <c r="K25" s="80"/>
      <c r="L25" s="80"/>
      <c r="M25" s="90"/>
    </row>
    <row r="26" spans="1:13" ht="15.75" x14ac:dyDescent="0.25">
      <c r="A26" s="77"/>
      <c r="B26" s="77"/>
      <c r="C26" s="78"/>
      <c r="D26" s="80"/>
      <c r="E26" s="80"/>
      <c r="F26" s="80"/>
      <c r="G26" s="80"/>
      <c r="H26" s="80"/>
      <c r="I26" s="80"/>
      <c r="J26" s="80"/>
      <c r="K26" s="80"/>
      <c r="L26" s="80"/>
      <c r="M26" s="90"/>
    </row>
    <row r="27" spans="1:13" ht="15.75" x14ac:dyDescent="0.25">
      <c r="A27" s="91">
        <v>0</v>
      </c>
      <c r="B27" s="92" t="s">
        <v>44</v>
      </c>
      <c r="C27" s="78"/>
      <c r="D27" s="80"/>
      <c r="E27" s="80"/>
      <c r="F27" s="80"/>
      <c r="G27" s="80"/>
      <c r="H27" s="80"/>
      <c r="I27" s="80"/>
      <c r="J27" s="80"/>
      <c r="K27" s="80"/>
      <c r="L27" s="80"/>
      <c r="M27" s="90"/>
    </row>
    <row r="28" spans="1:13" x14ac:dyDescent="0.2">
      <c r="A28" s="93" t="s">
        <v>45</v>
      </c>
      <c r="B28" s="81" t="s">
        <v>46</v>
      </c>
      <c r="C28" s="80">
        <v>805853.10000000009</v>
      </c>
      <c r="D28" s="80"/>
      <c r="E28" s="80"/>
      <c r="F28" s="80"/>
      <c r="G28" s="80"/>
      <c r="H28" s="80"/>
      <c r="I28" s="80">
        <v>29500</v>
      </c>
      <c r="J28" s="80">
        <f t="shared" ref="J28:J39" si="5">C28+D28-E28+F28-G28+H28-I28</f>
        <v>776353.10000000009</v>
      </c>
      <c r="K28" s="80">
        <v>634530</v>
      </c>
      <c r="L28" s="80">
        <f t="shared" ref="L28:L93" si="6">J28-K28</f>
        <v>141823.10000000009</v>
      </c>
      <c r="M28" s="90">
        <f t="shared" ref="M28:M39" si="7">K28/$K$138</f>
        <v>0.21534384324730246</v>
      </c>
    </row>
    <row r="29" spans="1:13" x14ac:dyDescent="0.2">
      <c r="A29" s="93" t="s">
        <v>47</v>
      </c>
      <c r="B29" s="81" t="s">
        <v>48</v>
      </c>
      <c r="C29" s="80">
        <v>4500</v>
      </c>
      <c r="D29" s="80"/>
      <c r="E29" s="80"/>
      <c r="F29" s="80"/>
      <c r="G29" s="80"/>
      <c r="H29" s="80"/>
      <c r="I29" s="80"/>
      <c r="J29" s="80">
        <f t="shared" si="5"/>
        <v>4500</v>
      </c>
      <c r="K29" s="80">
        <v>3750</v>
      </c>
      <c r="L29" s="80">
        <f t="shared" si="6"/>
        <v>750</v>
      </c>
      <c r="M29" s="90">
        <f t="shared" si="7"/>
        <v>1.2726575767534778E-3</v>
      </c>
    </row>
    <row r="30" spans="1:13" x14ac:dyDescent="0.2">
      <c r="A30" s="93" t="s">
        <v>49</v>
      </c>
      <c r="B30" s="81" t="s">
        <v>50</v>
      </c>
      <c r="C30" s="80">
        <v>107850</v>
      </c>
      <c r="D30" s="80"/>
      <c r="E30" s="80"/>
      <c r="F30" s="80"/>
      <c r="G30" s="80"/>
      <c r="H30" s="80">
        <v>29500</v>
      </c>
      <c r="I30" s="80"/>
      <c r="J30" s="80">
        <f t="shared" si="5"/>
        <v>137350</v>
      </c>
      <c r="K30" s="80">
        <v>90700</v>
      </c>
      <c r="L30" s="80">
        <f t="shared" si="6"/>
        <v>46650</v>
      </c>
      <c r="M30" s="90">
        <f t="shared" si="7"/>
        <v>3.0781344589744117E-2</v>
      </c>
    </row>
    <row r="31" spans="1:13" ht="15" hidden="1" customHeight="1" x14ac:dyDescent="0.2">
      <c r="A31" s="93" t="s">
        <v>51</v>
      </c>
      <c r="B31" s="81" t="s">
        <v>52</v>
      </c>
      <c r="C31" s="80">
        <v>0</v>
      </c>
      <c r="D31" s="80"/>
      <c r="E31" s="80"/>
      <c r="F31" s="80"/>
      <c r="G31" s="80"/>
      <c r="H31" s="80"/>
      <c r="I31" s="80"/>
      <c r="J31" s="80">
        <f t="shared" si="5"/>
        <v>0</v>
      </c>
      <c r="K31" s="80">
        <v>0</v>
      </c>
      <c r="L31" s="80">
        <f t="shared" si="6"/>
        <v>0</v>
      </c>
      <c r="M31" s="90">
        <f t="shared" si="7"/>
        <v>0</v>
      </c>
    </row>
    <row r="32" spans="1:13" ht="15" hidden="1" customHeight="1" x14ac:dyDescent="0.2">
      <c r="A32" s="93" t="s">
        <v>53</v>
      </c>
      <c r="B32" s="81" t="s">
        <v>52</v>
      </c>
      <c r="C32" s="80">
        <v>0</v>
      </c>
      <c r="D32" s="80"/>
      <c r="E32" s="80"/>
      <c r="F32" s="80"/>
      <c r="G32" s="80"/>
      <c r="H32" s="80"/>
      <c r="I32" s="80"/>
      <c r="J32" s="80">
        <f t="shared" si="5"/>
        <v>0</v>
      </c>
      <c r="K32" s="80">
        <v>0</v>
      </c>
      <c r="L32" s="80">
        <f t="shared" si="6"/>
        <v>0</v>
      </c>
      <c r="M32" s="90">
        <f t="shared" si="7"/>
        <v>0</v>
      </c>
    </row>
    <row r="33" spans="1:13" x14ac:dyDescent="0.2">
      <c r="A33" s="93" t="s">
        <v>54</v>
      </c>
      <c r="B33" s="81" t="s">
        <v>55</v>
      </c>
      <c r="C33" s="80">
        <v>276090.01</v>
      </c>
      <c r="D33" s="80"/>
      <c r="E33" s="80"/>
      <c r="F33" s="80"/>
      <c r="G33" s="80"/>
      <c r="H33" s="80"/>
      <c r="I33" s="80">
        <v>260706.82</v>
      </c>
      <c r="J33" s="80">
        <f t="shared" si="5"/>
        <v>15383.190000000002</v>
      </c>
      <c r="K33" s="80">
        <v>9549.48</v>
      </c>
      <c r="L33" s="80">
        <f t="shared" si="6"/>
        <v>5833.7100000000028</v>
      </c>
      <c r="M33" s="90">
        <f t="shared" si="7"/>
        <v>3.24085815361488E-3</v>
      </c>
    </row>
    <row r="34" spans="1:13" x14ac:dyDescent="0.2">
      <c r="A34" s="93" t="s">
        <v>56</v>
      </c>
      <c r="B34" s="81" t="s">
        <v>57</v>
      </c>
      <c r="C34" s="80">
        <v>42755.839999999997</v>
      </c>
      <c r="D34" s="80"/>
      <c r="E34" s="80"/>
      <c r="F34" s="80"/>
      <c r="G34" s="80"/>
      <c r="H34" s="80"/>
      <c r="I34" s="80"/>
      <c r="J34" s="80">
        <f t="shared" si="5"/>
        <v>42755.839999999997</v>
      </c>
      <c r="K34" s="80">
        <v>24553.46</v>
      </c>
      <c r="L34" s="80">
        <f t="shared" si="6"/>
        <v>18202.379999999997</v>
      </c>
      <c r="M34" s="90">
        <f t="shared" si="7"/>
        <v>8.3328391745369195E-3</v>
      </c>
    </row>
    <row r="35" spans="1:13" x14ac:dyDescent="0.2">
      <c r="A35" s="93" t="s">
        <v>58</v>
      </c>
      <c r="B35" s="81" t="s">
        <v>59</v>
      </c>
      <c r="C35" s="80">
        <v>90546.57</v>
      </c>
      <c r="D35" s="80"/>
      <c r="E35" s="80"/>
      <c r="F35" s="80"/>
      <c r="G35" s="80"/>
      <c r="H35" s="80"/>
      <c r="I35" s="80"/>
      <c r="J35" s="80">
        <f t="shared" si="5"/>
        <v>90546.57</v>
      </c>
      <c r="K35" s="80">
        <v>70328.180000000008</v>
      </c>
      <c r="L35" s="80">
        <f t="shared" si="6"/>
        <v>20218.39</v>
      </c>
      <c r="M35" s="90">
        <f t="shared" si="7"/>
        <v>2.3867650969675309E-2</v>
      </c>
    </row>
    <row r="36" spans="1:13" x14ac:dyDescent="0.2">
      <c r="A36" s="93" t="s">
        <v>60</v>
      </c>
      <c r="B36" s="81" t="s">
        <v>61</v>
      </c>
      <c r="C36" s="80">
        <v>8486.09</v>
      </c>
      <c r="D36" s="80"/>
      <c r="E36" s="80"/>
      <c r="F36" s="80"/>
      <c r="G36" s="80"/>
      <c r="H36" s="80"/>
      <c r="I36" s="80"/>
      <c r="J36" s="80">
        <f t="shared" si="5"/>
        <v>8486.09</v>
      </c>
      <c r="K36" s="80">
        <v>6591.07</v>
      </c>
      <c r="L36" s="80">
        <f t="shared" si="6"/>
        <v>1895.0200000000004</v>
      </c>
      <c r="M36" s="90">
        <f t="shared" si="7"/>
        <v>2.2368467131766785E-3</v>
      </c>
    </row>
    <row r="37" spans="1:13" x14ac:dyDescent="0.2">
      <c r="A37" s="93" t="s">
        <v>62</v>
      </c>
      <c r="B37" s="81" t="s">
        <v>63</v>
      </c>
      <c r="C37" s="80">
        <v>74453</v>
      </c>
      <c r="D37" s="80"/>
      <c r="E37" s="80"/>
      <c r="F37" s="80"/>
      <c r="G37" s="80"/>
      <c r="H37" s="80"/>
      <c r="I37" s="80"/>
      <c r="J37" s="80">
        <f t="shared" si="5"/>
        <v>74453</v>
      </c>
      <c r="K37" s="80">
        <v>0</v>
      </c>
      <c r="L37" s="80">
        <f t="shared" si="6"/>
        <v>74453</v>
      </c>
      <c r="M37" s="90">
        <f t="shared" si="7"/>
        <v>0</v>
      </c>
    </row>
    <row r="38" spans="1:13" x14ac:dyDescent="0.2">
      <c r="A38" s="93" t="s">
        <v>64</v>
      </c>
      <c r="B38" s="81" t="s">
        <v>65</v>
      </c>
      <c r="C38" s="80">
        <v>74453</v>
      </c>
      <c r="D38" s="80"/>
      <c r="E38" s="80"/>
      <c r="F38" s="80"/>
      <c r="G38" s="80"/>
      <c r="H38" s="80"/>
      <c r="I38" s="80"/>
      <c r="J38" s="80">
        <f t="shared" si="5"/>
        <v>74453</v>
      </c>
      <c r="K38" s="80">
        <v>65494.67</v>
      </c>
      <c r="L38" s="80">
        <f t="shared" si="6"/>
        <v>8958.3300000000017</v>
      </c>
      <c r="M38" s="90">
        <f t="shared" si="7"/>
        <v>2.2227276803324987E-2</v>
      </c>
    </row>
    <row r="39" spans="1:13" x14ac:dyDescent="0.2">
      <c r="A39" s="93" t="s">
        <v>66</v>
      </c>
      <c r="B39" s="81" t="s">
        <v>67</v>
      </c>
      <c r="C39" s="80">
        <v>4400</v>
      </c>
      <c r="D39" s="80"/>
      <c r="E39" s="80"/>
      <c r="F39" s="80"/>
      <c r="G39" s="80"/>
      <c r="H39" s="80"/>
      <c r="I39" s="80"/>
      <c r="J39" s="80">
        <f t="shared" si="5"/>
        <v>4400</v>
      </c>
      <c r="K39" s="80">
        <v>0</v>
      </c>
      <c r="L39" s="80">
        <f t="shared" si="6"/>
        <v>4400</v>
      </c>
      <c r="M39" s="90">
        <f t="shared" si="7"/>
        <v>0</v>
      </c>
    </row>
    <row r="40" spans="1:13" x14ac:dyDescent="0.2">
      <c r="A40" s="93"/>
      <c r="B40" s="81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0"/>
    </row>
    <row r="41" spans="1:13" x14ac:dyDescent="0.2">
      <c r="A41" s="93"/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0"/>
    </row>
    <row r="42" spans="1:13" ht="15.75" x14ac:dyDescent="0.25">
      <c r="A42" s="91">
        <v>1</v>
      </c>
      <c r="B42" s="92" t="s">
        <v>68</v>
      </c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90"/>
    </row>
    <row r="43" spans="1:13" x14ac:dyDescent="0.2">
      <c r="A43" s="93">
        <v>111</v>
      </c>
      <c r="B43" s="81" t="s">
        <v>70</v>
      </c>
      <c r="C43" s="80">
        <v>11725</v>
      </c>
      <c r="D43" s="80">
        <v>2700</v>
      </c>
      <c r="E43" s="80"/>
      <c r="F43" s="80"/>
      <c r="G43" s="80"/>
      <c r="H43" s="80"/>
      <c r="I43" s="80"/>
      <c r="J43" s="80">
        <f t="shared" ref="J43:J107" si="8">C43+D43-E43+F43-G43+H43-I43</f>
        <v>14425</v>
      </c>
      <c r="K43" s="80">
        <v>10300.51</v>
      </c>
      <c r="L43" s="80">
        <f t="shared" si="6"/>
        <v>4124.49</v>
      </c>
      <c r="M43" s="90">
        <f t="shared" ref="M43:M76" si="9">K43/$K$138</f>
        <v>3.4957392255799908E-3</v>
      </c>
    </row>
    <row r="44" spans="1:13" x14ac:dyDescent="0.2">
      <c r="A44" s="93">
        <v>113</v>
      </c>
      <c r="B44" s="81" t="s">
        <v>72</v>
      </c>
      <c r="C44" s="80">
        <v>30227.33</v>
      </c>
      <c r="D44" s="80"/>
      <c r="E44" s="80"/>
      <c r="F44" s="80"/>
      <c r="G44" s="80"/>
      <c r="H44" s="80"/>
      <c r="I44" s="80"/>
      <c r="J44" s="80">
        <f t="shared" si="8"/>
        <v>30227.33</v>
      </c>
      <c r="K44" s="80">
        <v>19845</v>
      </c>
      <c r="L44" s="80">
        <f t="shared" si="6"/>
        <v>10382.330000000002</v>
      </c>
      <c r="M44" s="90">
        <f t="shared" si="9"/>
        <v>6.7349038961794045E-3</v>
      </c>
    </row>
    <row r="45" spans="1:13" x14ac:dyDescent="0.2">
      <c r="A45" s="93">
        <v>114</v>
      </c>
      <c r="B45" s="81" t="s">
        <v>74</v>
      </c>
      <c r="C45" s="80">
        <v>500</v>
      </c>
      <c r="D45" s="80"/>
      <c r="E45" s="80"/>
      <c r="F45" s="80"/>
      <c r="G45" s="80"/>
      <c r="H45" s="80"/>
      <c r="I45" s="80"/>
      <c r="J45" s="80">
        <f t="shared" si="8"/>
        <v>500</v>
      </c>
      <c r="K45" s="80">
        <v>174.72</v>
      </c>
      <c r="L45" s="80">
        <f t="shared" si="6"/>
        <v>325.27999999999997</v>
      </c>
      <c r="M45" s="90">
        <f t="shared" si="9"/>
        <v>5.9295661816098039E-5</v>
      </c>
    </row>
    <row r="46" spans="1:13" x14ac:dyDescent="0.2">
      <c r="A46" s="93">
        <v>121</v>
      </c>
      <c r="B46" s="81" t="s">
        <v>76</v>
      </c>
      <c r="C46" s="80">
        <v>7000</v>
      </c>
      <c r="D46" s="80"/>
      <c r="E46" s="80"/>
      <c r="F46" s="80"/>
      <c r="G46" s="80"/>
      <c r="H46" s="80">
        <v>4500</v>
      </c>
      <c r="I46" s="80"/>
      <c r="J46" s="80">
        <f t="shared" si="8"/>
        <v>11500</v>
      </c>
      <c r="K46" s="80">
        <v>6736</v>
      </c>
      <c r="L46" s="80">
        <f t="shared" si="6"/>
        <v>4764</v>
      </c>
      <c r="M46" s="90">
        <f t="shared" si="9"/>
        <v>2.2860323832030469E-3</v>
      </c>
    </row>
    <row r="47" spans="1:13" x14ac:dyDescent="0.2">
      <c r="A47" s="93">
        <v>122</v>
      </c>
      <c r="B47" s="81" t="s">
        <v>78</v>
      </c>
      <c r="C47" s="80">
        <v>13750</v>
      </c>
      <c r="D47" s="80"/>
      <c r="E47" s="80"/>
      <c r="F47" s="80"/>
      <c r="G47" s="80"/>
      <c r="H47" s="80"/>
      <c r="I47" s="80"/>
      <c r="J47" s="80">
        <f t="shared" si="8"/>
        <v>13750</v>
      </c>
      <c r="K47" s="80">
        <v>11912</v>
      </c>
      <c r="L47" s="80">
        <f t="shared" si="6"/>
        <v>1838</v>
      </c>
      <c r="M47" s="90">
        <f t="shared" si="9"/>
        <v>4.0426392144766472E-3</v>
      </c>
    </row>
    <row r="48" spans="1:13" x14ac:dyDescent="0.2">
      <c r="A48" s="93">
        <v>131</v>
      </c>
      <c r="B48" s="81" t="s">
        <v>80</v>
      </c>
      <c r="C48" s="80">
        <v>1669933.26</v>
      </c>
      <c r="D48" s="80"/>
      <c r="E48" s="80">
        <v>784576.06</v>
      </c>
      <c r="F48" s="80"/>
      <c r="G48" s="80"/>
      <c r="H48" s="80">
        <v>81000</v>
      </c>
      <c r="I48" s="80"/>
      <c r="J48" s="80">
        <f t="shared" si="8"/>
        <v>966357.2</v>
      </c>
      <c r="K48" s="80">
        <v>581288.69999999995</v>
      </c>
      <c r="L48" s="80">
        <f t="shared" si="6"/>
        <v>385068.5</v>
      </c>
      <c r="M48" s="90">
        <f t="shared" si="9"/>
        <v>0.19727505822298114</v>
      </c>
    </row>
    <row r="49" spans="1:13" ht="15" hidden="1" customHeight="1" x14ac:dyDescent="0.2">
      <c r="A49" s="93" t="s">
        <v>81</v>
      </c>
      <c r="B49" s="81" t="s">
        <v>82</v>
      </c>
      <c r="C49" s="80">
        <v>0</v>
      </c>
      <c r="D49" s="80" t="b">
        <v>0</v>
      </c>
      <c r="E49" s="80" t="b">
        <v>0</v>
      </c>
      <c r="F49" s="80"/>
      <c r="G49" s="80"/>
      <c r="H49" s="80"/>
      <c r="I49" s="80"/>
      <c r="J49" s="80">
        <f t="shared" si="8"/>
        <v>0</v>
      </c>
      <c r="K49" s="80">
        <v>0</v>
      </c>
      <c r="L49" s="80">
        <f t="shared" si="6"/>
        <v>0</v>
      </c>
      <c r="M49" s="90">
        <f t="shared" si="9"/>
        <v>0</v>
      </c>
    </row>
    <row r="50" spans="1:13" ht="15" hidden="1" customHeight="1" x14ac:dyDescent="0.2">
      <c r="A50" s="93" t="s">
        <v>83</v>
      </c>
      <c r="B50" s="81" t="s">
        <v>84</v>
      </c>
      <c r="C50" s="80">
        <v>0</v>
      </c>
      <c r="D50" s="80" t="b">
        <v>0</v>
      </c>
      <c r="E50" s="80" t="b">
        <v>0</v>
      </c>
      <c r="F50" s="80"/>
      <c r="G50" s="80"/>
      <c r="H50" s="80"/>
      <c r="I50" s="80"/>
      <c r="J50" s="80">
        <f t="shared" si="8"/>
        <v>0</v>
      </c>
      <c r="K50" s="80">
        <v>0</v>
      </c>
      <c r="L50" s="80">
        <f t="shared" si="6"/>
        <v>0</v>
      </c>
      <c r="M50" s="90">
        <f t="shared" si="9"/>
        <v>0</v>
      </c>
    </row>
    <row r="51" spans="1:13" x14ac:dyDescent="0.2">
      <c r="A51" s="93">
        <v>135</v>
      </c>
      <c r="B51" s="81" t="s">
        <v>86</v>
      </c>
      <c r="C51" s="80">
        <v>125004.8</v>
      </c>
      <c r="D51" s="80"/>
      <c r="E51" s="80">
        <v>33600</v>
      </c>
      <c r="F51" s="80">
        <v>65175</v>
      </c>
      <c r="G51" s="80"/>
      <c r="H51" s="80">
        <v>29500</v>
      </c>
      <c r="I51" s="80"/>
      <c r="J51" s="80">
        <f t="shared" si="8"/>
        <v>186079.8</v>
      </c>
      <c r="K51" s="80">
        <v>136407.44</v>
      </c>
      <c r="L51" s="80">
        <f t="shared" si="6"/>
        <v>49672.359999999986</v>
      </c>
      <c r="M51" s="90">
        <f t="shared" si="9"/>
        <v>4.6293323211078777E-2</v>
      </c>
    </row>
    <row r="52" spans="1:13" x14ac:dyDescent="0.2">
      <c r="A52" s="93">
        <v>141</v>
      </c>
      <c r="B52" s="81" t="s">
        <v>88</v>
      </c>
      <c r="C52" s="80">
        <v>579657.19999999995</v>
      </c>
      <c r="D52" s="80"/>
      <c r="E52" s="80">
        <v>200937.19999999995</v>
      </c>
      <c r="F52" s="80"/>
      <c r="G52" s="80"/>
      <c r="H52" s="80">
        <v>20165</v>
      </c>
      <c r="I52" s="80"/>
      <c r="J52" s="80">
        <f t="shared" si="8"/>
        <v>398885</v>
      </c>
      <c r="K52" s="80">
        <v>187893.35000000003</v>
      </c>
      <c r="L52" s="80">
        <f t="shared" si="6"/>
        <v>210991.64999999997</v>
      </c>
      <c r="M52" s="90">
        <f t="shared" si="9"/>
        <v>6.3766372133091498E-2</v>
      </c>
    </row>
    <row r="53" spans="1:13" x14ac:dyDescent="0.2">
      <c r="A53" s="93">
        <v>142</v>
      </c>
      <c r="B53" s="81" t="s">
        <v>90</v>
      </c>
      <c r="C53" s="80">
        <v>9000</v>
      </c>
      <c r="D53" s="80"/>
      <c r="E53" s="80"/>
      <c r="F53" s="80"/>
      <c r="G53" s="80"/>
      <c r="H53" s="80">
        <v>9000</v>
      </c>
      <c r="I53" s="80"/>
      <c r="J53" s="80">
        <f t="shared" si="8"/>
        <v>18000</v>
      </c>
      <c r="K53" s="80">
        <v>9000</v>
      </c>
      <c r="L53" s="80">
        <f t="shared" si="6"/>
        <v>9000</v>
      </c>
      <c r="M53" s="90">
        <f t="shared" si="9"/>
        <v>3.0543781842083469E-3</v>
      </c>
    </row>
    <row r="54" spans="1:13" x14ac:dyDescent="0.2">
      <c r="A54" s="93">
        <v>143</v>
      </c>
      <c r="B54" s="81" t="s">
        <v>92</v>
      </c>
      <c r="C54" s="80">
        <v>22500</v>
      </c>
      <c r="D54" s="80">
        <v>20000</v>
      </c>
      <c r="E54" s="80"/>
      <c r="F54" s="80"/>
      <c r="G54" s="80"/>
      <c r="H54" s="80">
        <v>20000</v>
      </c>
      <c r="I54" s="80"/>
      <c r="J54" s="80">
        <f t="shared" si="8"/>
        <v>62500</v>
      </c>
      <c r="K54" s="80">
        <v>44907.61</v>
      </c>
      <c r="L54" s="80">
        <f t="shared" si="6"/>
        <v>17592.39</v>
      </c>
      <c r="M54" s="90">
        <f t="shared" si="9"/>
        <v>1.5240536032104067E-2</v>
      </c>
    </row>
    <row r="55" spans="1:13" x14ac:dyDescent="0.2">
      <c r="A55" s="93">
        <v>151</v>
      </c>
      <c r="B55" s="81" t="s">
        <v>94</v>
      </c>
      <c r="C55" s="80">
        <v>71000</v>
      </c>
      <c r="D55" s="80"/>
      <c r="E55" s="80"/>
      <c r="F55" s="80"/>
      <c r="G55" s="80"/>
      <c r="H55" s="80"/>
      <c r="I55" s="80"/>
      <c r="J55" s="80">
        <f t="shared" si="8"/>
        <v>71000</v>
      </c>
      <c r="K55" s="80">
        <v>58800</v>
      </c>
      <c r="L55" s="80">
        <f t="shared" si="6"/>
        <v>12200</v>
      </c>
      <c r="M55" s="90">
        <f t="shared" si="9"/>
        <v>1.9955270803494532E-2</v>
      </c>
    </row>
    <row r="56" spans="1:13" ht="15" hidden="1" customHeight="1" x14ac:dyDescent="0.2">
      <c r="A56" s="93" t="s">
        <v>95</v>
      </c>
      <c r="B56" s="81" t="s">
        <v>96</v>
      </c>
      <c r="C56" s="80">
        <v>0</v>
      </c>
      <c r="D56" s="80"/>
      <c r="E56" s="80"/>
      <c r="F56" s="80"/>
      <c r="G56" s="80"/>
      <c r="H56" s="80"/>
      <c r="I56" s="80"/>
      <c r="J56" s="80">
        <f t="shared" si="8"/>
        <v>0</v>
      </c>
      <c r="K56" s="80">
        <v>0</v>
      </c>
      <c r="L56" s="80">
        <f t="shared" si="6"/>
        <v>0</v>
      </c>
      <c r="M56" s="90">
        <f t="shared" si="9"/>
        <v>0</v>
      </c>
    </row>
    <row r="57" spans="1:13" x14ac:dyDescent="0.2">
      <c r="A57" s="93">
        <v>158</v>
      </c>
      <c r="B57" s="81" t="s">
        <v>98</v>
      </c>
      <c r="C57" s="80">
        <v>5000</v>
      </c>
      <c r="D57" s="80"/>
      <c r="E57" s="80"/>
      <c r="F57" s="80"/>
      <c r="G57" s="80"/>
      <c r="H57" s="80"/>
      <c r="I57" s="80">
        <v>3000</v>
      </c>
      <c r="J57" s="80">
        <f t="shared" si="8"/>
        <v>2000</v>
      </c>
      <c r="K57" s="80">
        <v>1454</v>
      </c>
      <c r="L57" s="80">
        <f t="shared" si="6"/>
        <v>546</v>
      </c>
      <c r="M57" s="90">
        <f t="shared" si="9"/>
        <v>4.9345176442654843E-4</v>
      </c>
    </row>
    <row r="58" spans="1:13" x14ac:dyDescent="0.2">
      <c r="A58" s="93">
        <v>162</v>
      </c>
      <c r="B58" s="81" t="s">
        <v>100</v>
      </c>
      <c r="C58" s="80">
        <v>1500</v>
      </c>
      <c r="D58" s="80"/>
      <c r="E58" s="80"/>
      <c r="F58" s="80"/>
      <c r="G58" s="80"/>
      <c r="H58" s="80">
        <v>750</v>
      </c>
      <c r="I58" s="80"/>
      <c r="J58" s="80">
        <f t="shared" si="8"/>
        <v>2250</v>
      </c>
      <c r="K58" s="80">
        <v>1885</v>
      </c>
      <c r="L58" s="80">
        <f t="shared" si="6"/>
        <v>365</v>
      </c>
      <c r="M58" s="90">
        <f t="shared" si="9"/>
        <v>6.3972254191474822E-4</v>
      </c>
    </row>
    <row r="59" spans="1:13" x14ac:dyDescent="0.2">
      <c r="A59" s="93">
        <v>164</v>
      </c>
      <c r="B59" s="81" t="s">
        <v>102</v>
      </c>
      <c r="C59" s="80">
        <v>10000</v>
      </c>
      <c r="D59" s="80"/>
      <c r="E59" s="80"/>
      <c r="F59" s="80">
        <v>7500</v>
      </c>
      <c r="G59" s="80"/>
      <c r="H59" s="80"/>
      <c r="I59" s="80">
        <v>3000</v>
      </c>
      <c r="J59" s="80">
        <f t="shared" si="8"/>
        <v>14500</v>
      </c>
      <c r="K59" s="80">
        <v>4000</v>
      </c>
      <c r="L59" s="80">
        <f t="shared" si="6"/>
        <v>10500</v>
      </c>
      <c r="M59" s="90">
        <f t="shared" si="9"/>
        <v>1.3575014152037096E-3</v>
      </c>
    </row>
    <row r="60" spans="1:13" x14ac:dyDescent="0.2">
      <c r="A60" s="93">
        <v>165</v>
      </c>
      <c r="B60" s="81" t="s">
        <v>256</v>
      </c>
      <c r="C60" s="80">
        <v>7300</v>
      </c>
      <c r="D60" s="80"/>
      <c r="E60" s="80"/>
      <c r="F60" s="80"/>
      <c r="G60" s="80"/>
      <c r="H60" s="80"/>
      <c r="I60" s="80"/>
      <c r="J60" s="80">
        <f t="shared" si="8"/>
        <v>7300</v>
      </c>
      <c r="K60" s="80">
        <v>1637.48</v>
      </c>
      <c r="L60" s="80">
        <f t="shared" si="6"/>
        <v>5662.52</v>
      </c>
      <c r="M60" s="90">
        <f t="shared" si="9"/>
        <v>5.5572035434194261E-4</v>
      </c>
    </row>
    <row r="61" spans="1:13" x14ac:dyDescent="0.2">
      <c r="A61" s="93">
        <v>168</v>
      </c>
      <c r="B61" s="81" t="s">
        <v>106</v>
      </c>
      <c r="C61" s="80">
        <v>5500</v>
      </c>
      <c r="D61" s="80"/>
      <c r="E61" s="80"/>
      <c r="F61" s="80"/>
      <c r="G61" s="80"/>
      <c r="H61" s="80"/>
      <c r="I61" s="80"/>
      <c r="J61" s="80">
        <f t="shared" si="8"/>
        <v>5500</v>
      </c>
      <c r="K61" s="80">
        <v>1740</v>
      </c>
      <c r="L61" s="80">
        <f t="shared" si="6"/>
        <v>3760</v>
      </c>
      <c r="M61" s="90">
        <f t="shared" si="9"/>
        <v>5.9051311561361371E-4</v>
      </c>
    </row>
    <row r="62" spans="1:13" x14ac:dyDescent="0.2">
      <c r="A62" s="93">
        <v>174</v>
      </c>
      <c r="B62" s="81" t="s">
        <v>108</v>
      </c>
      <c r="C62" s="80">
        <v>283206.82</v>
      </c>
      <c r="D62" s="80"/>
      <c r="E62" s="80">
        <v>18000</v>
      </c>
      <c r="F62" s="80"/>
      <c r="G62" s="80"/>
      <c r="H62" s="80"/>
      <c r="I62" s="80">
        <v>260706.82</v>
      </c>
      <c r="J62" s="80">
        <f t="shared" si="8"/>
        <v>4500</v>
      </c>
      <c r="K62" s="80">
        <v>0</v>
      </c>
      <c r="L62" s="80">
        <f t="shared" si="6"/>
        <v>4500</v>
      </c>
      <c r="M62" s="90">
        <f t="shared" si="9"/>
        <v>0</v>
      </c>
    </row>
    <row r="63" spans="1:13" x14ac:dyDescent="0.2">
      <c r="A63" s="93">
        <v>181</v>
      </c>
      <c r="B63" s="81" t="s">
        <v>110</v>
      </c>
      <c r="C63" s="80">
        <v>260706.83</v>
      </c>
      <c r="D63" s="80"/>
      <c r="E63" s="80"/>
      <c r="F63" s="80"/>
      <c r="G63" s="80"/>
      <c r="H63" s="80"/>
      <c r="I63" s="80"/>
      <c r="J63" s="80">
        <f t="shared" si="8"/>
        <v>260706.83</v>
      </c>
      <c r="K63" s="80">
        <v>0</v>
      </c>
      <c r="L63" s="80">
        <f t="shared" si="6"/>
        <v>260706.83</v>
      </c>
      <c r="M63" s="90">
        <f t="shared" si="9"/>
        <v>0</v>
      </c>
    </row>
    <row r="64" spans="1:13" ht="15" hidden="1" customHeight="1" x14ac:dyDescent="0.2">
      <c r="A64" s="93" t="s">
        <v>111</v>
      </c>
      <c r="B64" s="81" t="s">
        <v>112</v>
      </c>
      <c r="C64" s="80">
        <v>0</v>
      </c>
      <c r="D64" s="80"/>
      <c r="E64" s="80"/>
      <c r="F64" s="80"/>
      <c r="G64" s="80"/>
      <c r="H64" s="80"/>
      <c r="I64" s="80"/>
      <c r="J64" s="80">
        <f t="shared" si="8"/>
        <v>0</v>
      </c>
      <c r="K64" s="80">
        <v>0</v>
      </c>
      <c r="L64" s="80">
        <f t="shared" si="6"/>
        <v>0</v>
      </c>
      <c r="M64" s="90">
        <f t="shared" si="9"/>
        <v>0</v>
      </c>
    </row>
    <row r="65" spans="1:13" x14ac:dyDescent="0.2">
      <c r="A65" s="93">
        <v>183</v>
      </c>
      <c r="B65" s="81" t="s">
        <v>114</v>
      </c>
      <c r="C65" s="80">
        <v>17000</v>
      </c>
      <c r="D65" s="80"/>
      <c r="E65" s="80"/>
      <c r="F65" s="80"/>
      <c r="G65" s="80"/>
      <c r="H65" s="80"/>
      <c r="I65" s="80">
        <v>3000</v>
      </c>
      <c r="J65" s="80">
        <f t="shared" si="8"/>
        <v>14000</v>
      </c>
      <c r="K65" s="80">
        <v>13150</v>
      </c>
      <c r="L65" s="80">
        <f t="shared" si="6"/>
        <v>850</v>
      </c>
      <c r="M65" s="90">
        <f t="shared" si="9"/>
        <v>4.4627859024821952E-3</v>
      </c>
    </row>
    <row r="66" spans="1:13" x14ac:dyDescent="0.2">
      <c r="A66" s="93">
        <v>184</v>
      </c>
      <c r="B66" s="81" t="s">
        <v>116</v>
      </c>
      <c r="C66" s="80">
        <v>54000</v>
      </c>
      <c r="D66" s="80"/>
      <c r="E66" s="80"/>
      <c r="F66" s="80"/>
      <c r="G66" s="80"/>
      <c r="H66" s="80"/>
      <c r="I66" s="80"/>
      <c r="J66" s="80">
        <f t="shared" si="8"/>
        <v>54000</v>
      </c>
      <c r="K66" s="80">
        <v>45000</v>
      </c>
      <c r="L66" s="80">
        <f t="shared" si="6"/>
        <v>9000</v>
      </c>
      <c r="M66" s="90">
        <f t="shared" si="9"/>
        <v>1.5271890921041734E-2</v>
      </c>
    </row>
    <row r="67" spans="1:13" x14ac:dyDescent="0.2">
      <c r="A67" s="93">
        <v>185</v>
      </c>
      <c r="B67" s="81" t="s">
        <v>118</v>
      </c>
      <c r="C67" s="80">
        <v>26000</v>
      </c>
      <c r="D67" s="80"/>
      <c r="E67" s="80"/>
      <c r="F67" s="80"/>
      <c r="G67" s="80">
        <v>18500</v>
      </c>
      <c r="H67" s="80"/>
      <c r="I67" s="80">
        <v>4000</v>
      </c>
      <c r="J67" s="80">
        <f t="shared" si="8"/>
        <v>3500</v>
      </c>
      <c r="K67" s="80">
        <v>2310</v>
      </c>
      <c r="L67" s="80">
        <f t="shared" si="6"/>
        <v>1190</v>
      </c>
      <c r="M67" s="90">
        <f t="shared" si="9"/>
        <v>7.8395706728014234E-4</v>
      </c>
    </row>
    <row r="68" spans="1:13" x14ac:dyDescent="0.2">
      <c r="A68" s="93">
        <v>186</v>
      </c>
      <c r="B68" s="81" t="s">
        <v>120</v>
      </c>
      <c r="C68" s="80">
        <v>12687.970000000001</v>
      </c>
      <c r="D68" s="80"/>
      <c r="E68" s="80"/>
      <c r="F68" s="80"/>
      <c r="G68" s="80"/>
      <c r="H68" s="80"/>
      <c r="I68" s="80">
        <v>10000</v>
      </c>
      <c r="J68" s="80">
        <f t="shared" si="8"/>
        <v>2687.9700000000012</v>
      </c>
      <c r="K68" s="80">
        <v>885</v>
      </c>
      <c r="L68" s="80">
        <f t="shared" si="6"/>
        <v>1802.9700000000012</v>
      </c>
      <c r="M68" s="90">
        <f t="shared" si="9"/>
        <v>3.0034718811382076E-4</v>
      </c>
    </row>
    <row r="69" spans="1:13" x14ac:dyDescent="0.2">
      <c r="A69" s="93">
        <v>187</v>
      </c>
      <c r="B69" s="81" t="s">
        <v>122</v>
      </c>
      <c r="C69" s="80">
        <v>5600</v>
      </c>
      <c r="D69" s="80"/>
      <c r="E69" s="80"/>
      <c r="F69" s="80"/>
      <c r="G69" s="80"/>
      <c r="H69" s="80"/>
      <c r="I69" s="80">
        <v>2000</v>
      </c>
      <c r="J69" s="80">
        <f t="shared" si="8"/>
        <v>3600</v>
      </c>
      <c r="K69" s="80">
        <v>1600</v>
      </c>
      <c r="L69" s="80">
        <f t="shared" si="6"/>
        <v>2000</v>
      </c>
      <c r="M69" s="90">
        <f t="shared" si="9"/>
        <v>5.4300056608148385E-4</v>
      </c>
    </row>
    <row r="70" spans="1:13" x14ac:dyDescent="0.2">
      <c r="A70" s="93">
        <v>188</v>
      </c>
      <c r="B70" s="81" t="s">
        <v>124</v>
      </c>
      <c r="C70" s="80">
        <v>208565.45</v>
      </c>
      <c r="D70" s="80"/>
      <c r="E70" s="80"/>
      <c r="F70" s="80"/>
      <c r="G70" s="80"/>
      <c r="H70" s="80"/>
      <c r="I70" s="80">
        <v>208565.45</v>
      </c>
      <c r="J70" s="80">
        <f t="shared" si="8"/>
        <v>0</v>
      </c>
      <c r="K70" s="80">
        <v>0</v>
      </c>
      <c r="L70" s="80">
        <f t="shared" si="6"/>
        <v>0</v>
      </c>
      <c r="M70" s="90">
        <f t="shared" si="9"/>
        <v>0</v>
      </c>
    </row>
    <row r="71" spans="1:13" x14ac:dyDescent="0.2">
      <c r="A71" s="93">
        <v>189</v>
      </c>
      <c r="B71" s="81" t="s">
        <v>126</v>
      </c>
      <c r="C71" s="80">
        <v>228200</v>
      </c>
      <c r="D71" s="80"/>
      <c r="E71" s="80"/>
      <c r="F71" s="80"/>
      <c r="G71" s="80"/>
      <c r="H71" s="80"/>
      <c r="I71" s="80"/>
      <c r="J71" s="80">
        <f t="shared" si="8"/>
        <v>228200</v>
      </c>
      <c r="K71" s="80">
        <v>197550</v>
      </c>
      <c r="L71" s="80">
        <f t="shared" si="6"/>
        <v>30650</v>
      </c>
      <c r="M71" s="90">
        <f t="shared" si="9"/>
        <v>6.704360114337321E-2</v>
      </c>
    </row>
    <row r="72" spans="1:13" x14ac:dyDescent="0.2">
      <c r="A72" s="93">
        <v>191</v>
      </c>
      <c r="B72" s="81" t="s">
        <v>128</v>
      </c>
      <c r="C72" s="80">
        <v>8000</v>
      </c>
      <c r="D72" s="80"/>
      <c r="E72" s="80"/>
      <c r="F72" s="80"/>
      <c r="G72" s="80"/>
      <c r="H72" s="80"/>
      <c r="I72" s="80"/>
      <c r="J72" s="80">
        <f t="shared" si="8"/>
        <v>8000</v>
      </c>
      <c r="K72" s="80">
        <v>7507.9900000000007</v>
      </c>
      <c r="L72" s="80">
        <f t="shared" si="6"/>
        <v>492.00999999999931</v>
      </c>
      <c r="M72" s="90">
        <f t="shared" si="9"/>
        <v>2.5480267625838252E-3</v>
      </c>
    </row>
    <row r="73" spans="1:13" x14ac:dyDescent="0.2">
      <c r="A73" s="93">
        <v>194</v>
      </c>
      <c r="B73" s="81" t="s">
        <v>130</v>
      </c>
      <c r="C73" s="80">
        <v>2500</v>
      </c>
      <c r="D73" s="80"/>
      <c r="E73" s="80"/>
      <c r="F73" s="80"/>
      <c r="G73" s="80"/>
      <c r="H73" s="80"/>
      <c r="I73" s="80"/>
      <c r="J73" s="80">
        <f t="shared" si="8"/>
        <v>2500</v>
      </c>
      <c r="K73" s="80">
        <v>2057.0300000000002</v>
      </c>
      <c r="L73" s="80">
        <f t="shared" si="6"/>
        <v>442.9699999999998</v>
      </c>
      <c r="M73" s="90">
        <f t="shared" si="9"/>
        <v>6.9810528402912181E-4</v>
      </c>
    </row>
    <row r="74" spans="1:13" x14ac:dyDescent="0.2">
      <c r="A74" s="93">
        <v>195</v>
      </c>
      <c r="B74" s="81" t="s">
        <v>132</v>
      </c>
      <c r="C74" s="80">
        <v>5000</v>
      </c>
      <c r="D74" s="80">
        <v>2000</v>
      </c>
      <c r="E74" s="80"/>
      <c r="F74" s="80"/>
      <c r="G74" s="80"/>
      <c r="H74" s="80"/>
      <c r="I74" s="80">
        <v>2000</v>
      </c>
      <c r="J74" s="80">
        <f t="shared" si="8"/>
        <v>5000</v>
      </c>
      <c r="K74" s="80">
        <v>3471.14</v>
      </c>
      <c r="L74" s="80">
        <f t="shared" si="6"/>
        <v>1528.8600000000001</v>
      </c>
      <c r="M74" s="90">
        <f t="shared" si="9"/>
        <v>1.1780193655925512E-3</v>
      </c>
    </row>
    <row r="75" spans="1:13" x14ac:dyDescent="0.2">
      <c r="A75" s="93">
        <v>196</v>
      </c>
      <c r="B75" s="81" t="s">
        <v>134</v>
      </c>
      <c r="C75" s="80">
        <v>28450</v>
      </c>
      <c r="D75" s="80"/>
      <c r="E75" s="80">
        <v>10000</v>
      </c>
      <c r="F75" s="80"/>
      <c r="G75" s="80"/>
      <c r="H75" s="80"/>
      <c r="I75" s="80">
        <v>14000</v>
      </c>
      <c r="J75" s="80">
        <f t="shared" si="8"/>
        <v>4450</v>
      </c>
      <c r="K75" s="80">
        <v>0</v>
      </c>
      <c r="L75" s="80">
        <f t="shared" si="6"/>
        <v>4450</v>
      </c>
      <c r="M75" s="90">
        <f t="shared" si="9"/>
        <v>0</v>
      </c>
    </row>
    <row r="76" spans="1:13" x14ac:dyDescent="0.2">
      <c r="A76" s="93">
        <v>199</v>
      </c>
      <c r="B76" s="81" t="s">
        <v>136</v>
      </c>
      <c r="C76" s="80">
        <v>12200</v>
      </c>
      <c r="D76" s="80"/>
      <c r="E76" s="80"/>
      <c r="F76" s="80"/>
      <c r="G76" s="80"/>
      <c r="H76" s="80">
        <v>5000</v>
      </c>
      <c r="I76" s="80"/>
      <c r="J76" s="80">
        <f t="shared" si="8"/>
        <v>17200</v>
      </c>
      <c r="K76" s="80">
        <v>11685.57</v>
      </c>
      <c r="L76" s="80">
        <f t="shared" si="6"/>
        <v>5514.43</v>
      </c>
      <c r="M76" s="90">
        <f t="shared" si="9"/>
        <v>3.9657944531155034E-3</v>
      </c>
    </row>
    <row r="77" spans="1:13" x14ac:dyDescent="0.2">
      <c r="A77" s="93"/>
      <c r="B77" s="81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90"/>
    </row>
    <row r="78" spans="1:13" x14ac:dyDescent="0.2">
      <c r="A78" s="93"/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90"/>
    </row>
    <row r="79" spans="1:13" ht="15.75" x14ac:dyDescent="0.25">
      <c r="A79" s="91">
        <v>2</v>
      </c>
      <c r="B79" s="92" t="s">
        <v>137</v>
      </c>
      <c r="C79" s="78"/>
      <c r="D79" s="80"/>
      <c r="E79" s="80"/>
      <c r="F79" s="80"/>
      <c r="G79" s="80"/>
      <c r="H79" s="80"/>
      <c r="I79" s="80"/>
      <c r="J79" s="80"/>
      <c r="K79" s="80"/>
      <c r="L79" s="80"/>
      <c r="M79" s="90"/>
    </row>
    <row r="80" spans="1:13" x14ac:dyDescent="0.2">
      <c r="A80" s="93">
        <v>211</v>
      </c>
      <c r="B80" s="81" t="s">
        <v>139</v>
      </c>
      <c r="C80" s="80">
        <v>129100</v>
      </c>
      <c r="D80" s="80"/>
      <c r="E80" s="80"/>
      <c r="F80" s="80"/>
      <c r="G80" s="80">
        <v>16963.849999999999</v>
      </c>
      <c r="H80" s="80"/>
      <c r="I80" s="80">
        <v>28200</v>
      </c>
      <c r="J80" s="80">
        <f t="shared" si="8"/>
        <v>83936.15</v>
      </c>
      <c r="K80" s="80">
        <v>53498.5</v>
      </c>
      <c r="L80" s="80">
        <f t="shared" si="6"/>
        <v>30437.649999999994</v>
      </c>
      <c r="M80" s="90">
        <f t="shared" ref="M80:M116" si="10">K80/$K$138</f>
        <v>1.8156072365318916E-2</v>
      </c>
    </row>
    <row r="81" spans="1:13" x14ac:dyDescent="0.2">
      <c r="A81" s="93">
        <v>214</v>
      </c>
      <c r="B81" s="81" t="s">
        <v>140</v>
      </c>
      <c r="C81" s="80">
        <v>52141.36</v>
      </c>
      <c r="D81" s="80"/>
      <c r="E81" s="80"/>
      <c r="F81" s="80"/>
      <c r="G81" s="80"/>
      <c r="H81" s="80"/>
      <c r="I81" s="80">
        <v>52141.36</v>
      </c>
      <c r="J81" s="80">
        <f t="shared" si="8"/>
        <v>0</v>
      </c>
      <c r="K81" s="80">
        <v>0</v>
      </c>
      <c r="L81" s="80">
        <f t="shared" si="6"/>
        <v>0</v>
      </c>
      <c r="M81" s="90">
        <f t="shared" si="10"/>
        <v>0</v>
      </c>
    </row>
    <row r="82" spans="1:13" ht="15" hidden="1" customHeight="1" x14ac:dyDescent="0.2">
      <c r="A82" s="93" t="s">
        <v>141</v>
      </c>
      <c r="B82" s="81" t="s">
        <v>142</v>
      </c>
      <c r="C82" s="80">
        <v>0</v>
      </c>
      <c r="D82" s="80"/>
      <c r="E82" s="80"/>
      <c r="F82" s="80"/>
      <c r="G82" s="80"/>
      <c r="H82" s="80"/>
      <c r="I82" s="80"/>
      <c r="J82" s="80">
        <f t="shared" si="8"/>
        <v>0</v>
      </c>
      <c r="K82" s="80">
        <v>0</v>
      </c>
      <c r="L82" s="80">
        <f t="shared" si="6"/>
        <v>0</v>
      </c>
      <c r="M82" s="90">
        <f t="shared" si="10"/>
        <v>0</v>
      </c>
    </row>
    <row r="83" spans="1:13" x14ac:dyDescent="0.2">
      <c r="A83" s="93">
        <v>223</v>
      </c>
      <c r="B83" s="81" t="s">
        <v>143</v>
      </c>
      <c r="C83" s="80">
        <v>260706.82</v>
      </c>
      <c r="D83" s="80"/>
      <c r="E83" s="80"/>
      <c r="F83" s="80">
        <v>500</v>
      </c>
      <c r="G83" s="80"/>
      <c r="H83" s="80"/>
      <c r="I83" s="80">
        <v>260706.82</v>
      </c>
      <c r="J83" s="80">
        <f t="shared" si="8"/>
        <v>500</v>
      </c>
      <c r="K83" s="80">
        <v>120</v>
      </c>
      <c r="L83" s="80">
        <f t="shared" si="6"/>
        <v>380</v>
      </c>
      <c r="M83" s="90">
        <f t="shared" si="10"/>
        <v>4.0725042456111293E-5</v>
      </c>
    </row>
    <row r="84" spans="1:13" x14ac:dyDescent="0.2">
      <c r="A84" s="93">
        <v>229</v>
      </c>
      <c r="B84" s="81" t="s">
        <v>144</v>
      </c>
      <c r="C84" s="80">
        <v>260706.82</v>
      </c>
      <c r="D84" s="80"/>
      <c r="E84" s="80"/>
      <c r="F84" s="80"/>
      <c r="G84" s="80"/>
      <c r="H84" s="80"/>
      <c r="I84" s="80">
        <v>260706.82</v>
      </c>
      <c r="J84" s="80">
        <f t="shared" si="8"/>
        <v>0</v>
      </c>
      <c r="K84" s="80">
        <v>0</v>
      </c>
      <c r="L84" s="80">
        <f t="shared" si="6"/>
        <v>0</v>
      </c>
      <c r="M84" s="90">
        <f t="shared" si="10"/>
        <v>0</v>
      </c>
    </row>
    <row r="85" spans="1:13" x14ac:dyDescent="0.2">
      <c r="A85" s="93">
        <v>232</v>
      </c>
      <c r="B85" s="81" t="s">
        <v>146</v>
      </c>
      <c r="C85" s="80">
        <v>3750</v>
      </c>
      <c r="D85" s="80"/>
      <c r="E85" s="80"/>
      <c r="F85" s="80"/>
      <c r="G85" s="80"/>
      <c r="H85" s="80"/>
      <c r="I85" s="80"/>
      <c r="J85" s="80">
        <f t="shared" si="8"/>
        <v>3750</v>
      </c>
      <c r="K85" s="80">
        <v>1000</v>
      </c>
      <c r="L85" s="80">
        <f t="shared" si="6"/>
        <v>2750</v>
      </c>
      <c r="M85" s="90">
        <f t="shared" si="10"/>
        <v>3.3937535380092741E-4</v>
      </c>
    </row>
    <row r="86" spans="1:13" x14ac:dyDescent="0.2">
      <c r="A86" s="93">
        <v>233</v>
      </c>
      <c r="B86" s="81" t="s">
        <v>148</v>
      </c>
      <c r="C86" s="80">
        <v>82800</v>
      </c>
      <c r="D86" s="80"/>
      <c r="E86" s="80"/>
      <c r="F86" s="80"/>
      <c r="G86" s="80">
        <v>33911.15</v>
      </c>
      <c r="H86" s="80"/>
      <c r="I86" s="80">
        <v>27300</v>
      </c>
      <c r="J86" s="80">
        <f t="shared" si="8"/>
        <v>21588.85</v>
      </c>
      <c r="K86" s="80">
        <v>17750.8</v>
      </c>
      <c r="L86" s="80">
        <f t="shared" si="6"/>
        <v>3838.0499999999993</v>
      </c>
      <c r="M86" s="90">
        <f t="shared" si="10"/>
        <v>6.0241840302495018E-3</v>
      </c>
    </row>
    <row r="87" spans="1:13" x14ac:dyDescent="0.2">
      <c r="A87" s="93">
        <v>241</v>
      </c>
      <c r="B87" s="81" t="s">
        <v>150</v>
      </c>
      <c r="C87" s="80">
        <v>5200</v>
      </c>
      <c r="D87" s="80"/>
      <c r="E87" s="80"/>
      <c r="F87" s="80"/>
      <c r="G87" s="80"/>
      <c r="H87" s="80"/>
      <c r="I87" s="80"/>
      <c r="J87" s="80">
        <f t="shared" si="8"/>
        <v>5200</v>
      </c>
      <c r="K87" s="80">
        <v>2660.9</v>
      </c>
      <c r="L87" s="80">
        <f t="shared" si="6"/>
        <v>2539.1</v>
      </c>
      <c r="M87" s="90">
        <f t="shared" si="10"/>
        <v>9.0304387892888775E-4</v>
      </c>
    </row>
    <row r="88" spans="1:13" x14ac:dyDescent="0.2">
      <c r="A88" s="93">
        <v>243</v>
      </c>
      <c r="B88" s="81" t="s">
        <v>152</v>
      </c>
      <c r="C88" s="80">
        <v>1500</v>
      </c>
      <c r="D88" s="80"/>
      <c r="E88" s="80"/>
      <c r="F88" s="80"/>
      <c r="G88" s="80"/>
      <c r="H88" s="80"/>
      <c r="I88" s="80"/>
      <c r="J88" s="80">
        <f t="shared" si="8"/>
        <v>1500</v>
      </c>
      <c r="K88" s="80">
        <v>1147.3500000000001</v>
      </c>
      <c r="L88" s="80">
        <f t="shared" si="6"/>
        <v>352.64999999999986</v>
      </c>
      <c r="M88" s="90">
        <f t="shared" si="10"/>
        <v>3.8938231218349414E-4</v>
      </c>
    </row>
    <row r="89" spans="1:13" x14ac:dyDescent="0.2">
      <c r="A89" s="93">
        <v>244</v>
      </c>
      <c r="B89" s="81" t="s">
        <v>154</v>
      </c>
      <c r="C89" s="80">
        <v>2250</v>
      </c>
      <c r="D89" s="80"/>
      <c r="E89" s="80"/>
      <c r="F89" s="80"/>
      <c r="G89" s="80"/>
      <c r="H89" s="80">
        <v>500</v>
      </c>
      <c r="I89" s="80"/>
      <c r="J89" s="80">
        <f t="shared" si="8"/>
        <v>2750</v>
      </c>
      <c r="K89" s="80">
        <v>2673.08</v>
      </c>
      <c r="L89" s="80">
        <f t="shared" si="6"/>
        <v>76.920000000000073</v>
      </c>
      <c r="M89" s="90">
        <f t="shared" si="10"/>
        <v>9.0717747073818303E-4</v>
      </c>
    </row>
    <row r="90" spans="1:13" x14ac:dyDescent="0.2">
      <c r="A90" s="93">
        <v>245</v>
      </c>
      <c r="B90" s="81" t="s">
        <v>156</v>
      </c>
      <c r="C90" s="80">
        <v>1000</v>
      </c>
      <c r="D90" s="80"/>
      <c r="E90" s="80"/>
      <c r="F90" s="80"/>
      <c r="G90" s="80"/>
      <c r="H90" s="80"/>
      <c r="I90" s="80"/>
      <c r="J90" s="80">
        <f t="shared" si="8"/>
        <v>1000</v>
      </c>
      <c r="K90" s="80">
        <v>20</v>
      </c>
      <c r="L90" s="80">
        <f t="shared" si="6"/>
        <v>980</v>
      </c>
      <c r="M90" s="90">
        <f t="shared" si="10"/>
        <v>6.787507076018548E-6</v>
      </c>
    </row>
    <row r="91" spans="1:13" x14ac:dyDescent="0.2">
      <c r="A91" s="93">
        <v>253</v>
      </c>
      <c r="B91" s="81" t="s">
        <v>158</v>
      </c>
      <c r="C91" s="80">
        <v>1000</v>
      </c>
      <c r="D91" s="80"/>
      <c r="E91" s="80"/>
      <c r="F91" s="80"/>
      <c r="G91" s="80"/>
      <c r="H91" s="80"/>
      <c r="I91" s="80"/>
      <c r="J91" s="80">
        <f t="shared" si="8"/>
        <v>1000</v>
      </c>
      <c r="K91" s="80">
        <v>0</v>
      </c>
      <c r="L91" s="80">
        <f t="shared" si="6"/>
        <v>1000</v>
      </c>
      <c r="M91" s="90">
        <f t="shared" si="10"/>
        <v>0</v>
      </c>
    </row>
    <row r="92" spans="1:13" x14ac:dyDescent="0.2">
      <c r="A92" s="93">
        <v>254</v>
      </c>
      <c r="B92" s="81" t="s">
        <v>160</v>
      </c>
      <c r="C92" s="80">
        <v>800</v>
      </c>
      <c r="D92" s="80">
        <v>300</v>
      </c>
      <c r="E92" s="80"/>
      <c r="F92" s="80"/>
      <c r="G92" s="80"/>
      <c r="H92" s="80"/>
      <c r="I92" s="80"/>
      <c r="J92" s="80">
        <f t="shared" si="8"/>
        <v>1100</v>
      </c>
      <c r="K92" s="80">
        <v>693</v>
      </c>
      <c r="L92" s="80">
        <f t="shared" si="6"/>
        <v>407</v>
      </c>
      <c r="M92" s="90">
        <f t="shared" si="10"/>
        <v>2.3518712018404269E-4</v>
      </c>
    </row>
    <row r="93" spans="1:13" x14ac:dyDescent="0.2">
      <c r="A93" s="93">
        <v>262</v>
      </c>
      <c r="B93" s="81" t="s">
        <v>162</v>
      </c>
      <c r="C93" s="80">
        <v>8500</v>
      </c>
      <c r="D93" s="80"/>
      <c r="E93" s="80"/>
      <c r="F93" s="80"/>
      <c r="G93" s="80"/>
      <c r="H93" s="80"/>
      <c r="I93" s="80"/>
      <c r="J93" s="80">
        <f t="shared" si="8"/>
        <v>8500</v>
      </c>
      <c r="K93" s="80">
        <v>5578.8499999999995</v>
      </c>
      <c r="L93" s="80">
        <f t="shared" si="6"/>
        <v>2921.1500000000005</v>
      </c>
      <c r="M93" s="90">
        <f t="shared" si="10"/>
        <v>1.8933241925523038E-3</v>
      </c>
    </row>
    <row r="94" spans="1:13" x14ac:dyDescent="0.2">
      <c r="A94" s="93">
        <v>266</v>
      </c>
      <c r="B94" s="81" t="s">
        <v>164</v>
      </c>
      <c r="C94" s="80">
        <v>5000</v>
      </c>
      <c r="D94" s="80"/>
      <c r="E94" s="80"/>
      <c r="F94" s="80"/>
      <c r="G94" s="80"/>
      <c r="H94" s="80"/>
      <c r="I94" s="80"/>
      <c r="J94" s="80">
        <f t="shared" si="8"/>
        <v>5000</v>
      </c>
      <c r="K94" s="80">
        <v>1216.0500000000002</v>
      </c>
      <c r="L94" s="80">
        <f t="shared" ref="L94:L137" si="11">J94-K94</f>
        <v>3783.95</v>
      </c>
      <c r="M94" s="90">
        <f t="shared" si="10"/>
        <v>4.1269739898961783E-4</v>
      </c>
    </row>
    <row r="95" spans="1:13" x14ac:dyDescent="0.2">
      <c r="A95" s="93">
        <v>267</v>
      </c>
      <c r="B95" s="81" t="s">
        <v>166</v>
      </c>
      <c r="C95" s="80">
        <v>35000</v>
      </c>
      <c r="D95" s="80"/>
      <c r="E95" s="80"/>
      <c r="F95" s="80"/>
      <c r="G95" s="80"/>
      <c r="H95" s="80"/>
      <c r="I95" s="80">
        <v>17000</v>
      </c>
      <c r="J95" s="80">
        <f t="shared" si="8"/>
        <v>18000</v>
      </c>
      <c r="K95" s="80">
        <v>12120.25</v>
      </c>
      <c r="L95" s="80">
        <f t="shared" si="11"/>
        <v>5879.75</v>
      </c>
      <c r="M95" s="90">
        <f t="shared" si="10"/>
        <v>4.1133141319056902E-3</v>
      </c>
    </row>
    <row r="96" spans="1:13" x14ac:dyDescent="0.2">
      <c r="A96" s="93">
        <v>268</v>
      </c>
      <c r="B96" s="81" t="s">
        <v>168</v>
      </c>
      <c r="C96" s="80">
        <v>136453.41</v>
      </c>
      <c r="D96" s="80"/>
      <c r="E96" s="80"/>
      <c r="F96" s="80">
        <v>1200</v>
      </c>
      <c r="G96" s="80"/>
      <c r="H96" s="80"/>
      <c r="I96" s="80">
        <v>130353.41</v>
      </c>
      <c r="J96" s="80">
        <f t="shared" si="8"/>
        <v>7300</v>
      </c>
      <c r="K96" s="80">
        <v>4274.8599999999997</v>
      </c>
      <c r="L96" s="80">
        <f t="shared" si="11"/>
        <v>3025.1400000000003</v>
      </c>
      <c r="M96" s="90">
        <f t="shared" si="10"/>
        <v>1.4507821249494324E-3</v>
      </c>
    </row>
    <row r="97" spans="1:13" x14ac:dyDescent="0.2">
      <c r="A97" s="93">
        <v>269</v>
      </c>
      <c r="B97" s="81" t="s">
        <v>170</v>
      </c>
      <c r="C97" s="80">
        <v>1500</v>
      </c>
      <c r="D97" s="80"/>
      <c r="E97" s="80"/>
      <c r="F97" s="80"/>
      <c r="G97" s="80"/>
      <c r="H97" s="80"/>
      <c r="I97" s="80"/>
      <c r="J97" s="80">
        <f t="shared" si="8"/>
        <v>1500</v>
      </c>
      <c r="K97" s="80">
        <v>511</v>
      </c>
      <c r="L97" s="80">
        <f t="shared" si="11"/>
        <v>989</v>
      </c>
      <c r="M97" s="90">
        <f t="shared" si="10"/>
        <v>1.7342080579227392E-4</v>
      </c>
    </row>
    <row r="98" spans="1:13" x14ac:dyDescent="0.2">
      <c r="A98" s="93">
        <v>271</v>
      </c>
      <c r="B98" s="81" t="s">
        <v>172</v>
      </c>
      <c r="C98" s="80">
        <v>331699.31</v>
      </c>
      <c r="D98" s="80"/>
      <c r="E98" s="80"/>
      <c r="F98" s="80"/>
      <c r="G98" s="80"/>
      <c r="H98" s="80"/>
      <c r="I98" s="80">
        <v>130353.41</v>
      </c>
      <c r="J98" s="80">
        <f t="shared" si="8"/>
        <v>201345.9</v>
      </c>
      <c r="K98" s="80">
        <v>183932.17</v>
      </c>
      <c r="L98" s="80">
        <f t="shared" si="11"/>
        <v>17413.729999999981</v>
      </c>
      <c r="M98" s="90">
        <f t="shared" si="10"/>
        <v>6.2422045269122331E-2</v>
      </c>
    </row>
    <row r="99" spans="1:13" x14ac:dyDescent="0.2">
      <c r="A99" s="93">
        <v>272</v>
      </c>
      <c r="B99" s="81" t="s">
        <v>173</v>
      </c>
      <c r="C99" s="80">
        <v>52141.36</v>
      </c>
      <c r="D99" s="80"/>
      <c r="E99" s="80"/>
      <c r="F99" s="80"/>
      <c r="G99" s="80"/>
      <c r="H99" s="80"/>
      <c r="I99" s="80">
        <v>52141.36</v>
      </c>
      <c r="J99" s="80">
        <f t="shared" si="8"/>
        <v>0</v>
      </c>
      <c r="K99" s="80">
        <v>0</v>
      </c>
      <c r="L99" s="80">
        <f t="shared" si="11"/>
        <v>0</v>
      </c>
      <c r="M99" s="90">
        <f t="shared" si="10"/>
        <v>0</v>
      </c>
    </row>
    <row r="100" spans="1:13" x14ac:dyDescent="0.2">
      <c r="A100" s="93">
        <v>273</v>
      </c>
      <c r="B100" s="81" t="s">
        <v>175</v>
      </c>
      <c r="C100" s="80">
        <v>52141.36</v>
      </c>
      <c r="D100" s="80"/>
      <c r="E100" s="80"/>
      <c r="F100" s="80"/>
      <c r="G100" s="80"/>
      <c r="H100" s="80"/>
      <c r="I100" s="80">
        <v>52141.36</v>
      </c>
      <c r="J100" s="80">
        <f t="shared" si="8"/>
        <v>0</v>
      </c>
      <c r="K100" s="80">
        <v>0</v>
      </c>
      <c r="L100" s="80">
        <f t="shared" si="11"/>
        <v>0</v>
      </c>
      <c r="M100" s="90">
        <f t="shared" si="10"/>
        <v>0</v>
      </c>
    </row>
    <row r="101" spans="1:13" x14ac:dyDescent="0.2">
      <c r="A101" s="93">
        <v>274</v>
      </c>
      <c r="B101" s="81" t="s">
        <v>176</v>
      </c>
      <c r="C101" s="80">
        <v>261456.82</v>
      </c>
      <c r="D101" s="80"/>
      <c r="E101" s="80"/>
      <c r="F101" s="80"/>
      <c r="G101" s="80"/>
      <c r="H101" s="80"/>
      <c r="I101" s="80">
        <v>260706.82</v>
      </c>
      <c r="J101" s="80">
        <f t="shared" si="8"/>
        <v>750</v>
      </c>
      <c r="K101" s="80">
        <v>247.5</v>
      </c>
      <c r="L101" s="80">
        <f t="shared" si="11"/>
        <v>502.5</v>
      </c>
      <c r="M101" s="90">
        <f t="shared" si="10"/>
        <v>8.3995400065729539E-5</v>
      </c>
    </row>
    <row r="102" spans="1:13" x14ac:dyDescent="0.2">
      <c r="A102" s="93">
        <v>275</v>
      </c>
      <c r="B102" s="81" t="s">
        <v>177</v>
      </c>
      <c r="C102" s="80">
        <v>260706.82</v>
      </c>
      <c r="D102" s="80"/>
      <c r="E102" s="80"/>
      <c r="F102" s="80"/>
      <c r="G102" s="80"/>
      <c r="H102" s="80"/>
      <c r="I102" s="80">
        <v>260706.82</v>
      </c>
      <c r="J102" s="80">
        <f t="shared" si="8"/>
        <v>0</v>
      </c>
      <c r="K102" s="80">
        <v>0</v>
      </c>
      <c r="L102" s="80">
        <f t="shared" si="11"/>
        <v>0</v>
      </c>
      <c r="M102" s="90">
        <f t="shared" si="10"/>
        <v>0</v>
      </c>
    </row>
    <row r="103" spans="1:13" x14ac:dyDescent="0.2">
      <c r="A103" s="93">
        <v>279</v>
      </c>
      <c r="B103" s="81" t="s">
        <v>178</v>
      </c>
      <c r="C103" s="80">
        <v>261456.82</v>
      </c>
      <c r="D103" s="80"/>
      <c r="E103" s="80"/>
      <c r="F103" s="80"/>
      <c r="G103" s="80"/>
      <c r="H103" s="80"/>
      <c r="I103" s="80">
        <v>260706.82</v>
      </c>
      <c r="J103" s="80">
        <f t="shared" si="8"/>
        <v>750</v>
      </c>
      <c r="K103" s="80">
        <v>0</v>
      </c>
      <c r="L103" s="80">
        <f t="shared" si="11"/>
        <v>750</v>
      </c>
      <c r="M103" s="90">
        <f t="shared" si="10"/>
        <v>0</v>
      </c>
    </row>
    <row r="104" spans="1:13" x14ac:dyDescent="0.2">
      <c r="A104" s="93">
        <v>281</v>
      </c>
      <c r="B104" s="81" t="s">
        <v>179</v>
      </c>
      <c r="C104" s="80">
        <v>260706.82</v>
      </c>
      <c r="D104" s="80"/>
      <c r="E104" s="80"/>
      <c r="F104" s="80"/>
      <c r="G104" s="80"/>
      <c r="H104" s="80"/>
      <c r="I104" s="80">
        <v>260706.82</v>
      </c>
      <c r="J104" s="80">
        <f t="shared" si="8"/>
        <v>0</v>
      </c>
      <c r="K104" s="80">
        <v>0</v>
      </c>
      <c r="L104" s="80">
        <f t="shared" si="11"/>
        <v>0</v>
      </c>
      <c r="M104" s="90">
        <f t="shared" si="10"/>
        <v>0</v>
      </c>
    </row>
    <row r="105" spans="1:13" x14ac:dyDescent="0.2">
      <c r="A105" s="93">
        <v>283</v>
      </c>
      <c r="B105" s="81" t="s">
        <v>181</v>
      </c>
      <c r="C105" s="80">
        <v>1500</v>
      </c>
      <c r="D105" s="80"/>
      <c r="E105" s="80"/>
      <c r="F105" s="80"/>
      <c r="G105" s="80"/>
      <c r="H105" s="80">
        <v>1500</v>
      </c>
      <c r="I105" s="80"/>
      <c r="J105" s="80">
        <f t="shared" si="8"/>
        <v>3000</v>
      </c>
      <c r="K105" s="80">
        <v>1173.7</v>
      </c>
      <c r="L105" s="80">
        <f t="shared" si="11"/>
        <v>1826.3</v>
      </c>
      <c r="M105" s="90">
        <f t="shared" si="10"/>
        <v>3.9832485275614849E-4</v>
      </c>
    </row>
    <row r="106" spans="1:13" x14ac:dyDescent="0.2">
      <c r="A106" s="93">
        <v>284</v>
      </c>
      <c r="B106" s="81" t="s">
        <v>183</v>
      </c>
      <c r="C106" s="80">
        <v>263206.82</v>
      </c>
      <c r="D106" s="80"/>
      <c r="E106" s="80"/>
      <c r="F106" s="80"/>
      <c r="G106" s="80"/>
      <c r="H106" s="80"/>
      <c r="I106" s="80">
        <v>260706.82</v>
      </c>
      <c r="J106" s="80">
        <f t="shared" si="8"/>
        <v>2500</v>
      </c>
      <c r="K106" s="80">
        <v>75</v>
      </c>
      <c r="L106" s="80">
        <f t="shared" si="11"/>
        <v>2425</v>
      </c>
      <c r="M106" s="90">
        <f t="shared" si="10"/>
        <v>2.5453151535069556E-5</v>
      </c>
    </row>
    <row r="107" spans="1:13" x14ac:dyDescent="0.2">
      <c r="A107" s="93">
        <v>285</v>
      </c>
      <c r="B107" s="81" t="s">
        <v>185</v>
      </c>
      <c r="C107" s="80">
        <v>932056.99</v>
      </c>
      <c r="D107" s="80"/>
      <c r="E107" s="80"/>
      <c r="F107" s="80"/>
      <c r="G107" s="80"/>
      <c r="H107" s="80"/>
      <c r="I107" s="80">
        <v>71000</v>
      </c>
      <c r="J107" s="80">
        <f t="shared" si="8"/>
        <v>861056.99</v>
      </c>
      <c r="K107" s="80">
        <v>7100</v>
      </c>
      <c r="L107" s="80">
        <f t="shared" si="11"/>
        <v>853956.99</v>
      </c>
      <c r="M107" s="90">
        <f t="shared" si="10"/>
        <v>2.4095650119865847E-3</v>
      </c>
    </row>
    <row r="108" spans="1:13" x14ac:dyDescent="0.2">
      <c r="A108" s="93">
        <v>286</v>
      </c>
      <c r="B108" s="81" t="s">
        <v>186</v>
      </c>
      <c r="C108" s="80">
        <v>2000</v>
      </c>
      <c r="D108" s="80"/>
      <c r="E108" s="80"/>
      <c r="F108" s="80"/>
      <c r="G108" s="80"/>
      <c r="H108" s="80"/>
      <c r="I108" s="80"/>
      <c r="J108" s="80">
        <f t="shared" ref="J108:J137" si="12">C108+D108-E108+F108-G108+H108-I108</f>
        <v>2000</v>
      </c>
      <c r="K108" s="80">
        <v>316.5</v>
      </c>
      <c r="L108" s="80">
        <f t="shared" si="11"/>
        <v>1683.5</v>
      </c>
      <c r="M108" s="90">
        <f t="shared" si="10"/>
        <v>1.0741229947799353E-4</v>
      </c>
    </row>
    <row r="109" spans="1:13" x14ac:dyDescent="0.2">
      <c r="A109" s="93">
        <v>289</v>
      </c>
      <c r="B109" s="81" t="s">
        <v>187</v>
      </c>
      <c r="C109" s="80">
        <v>156424.09</v>
      </c>
      <c r="D109" s="80"/>
      <c r="E109" s="80"/>
      <c r="F109" s="80"/>
      <c r="G109" s="80"/>
      <c r="H109" s="80"/>
      <c r="I109" s="80">
        <v>156424.09</v>
      </c>
      <c r="J109" s="80">
        <f t="shared" si="12"/>
        <v>0</v>
      </c>
      <c r="K109" s="80">
        <v>0</v>
      </c>
      <c r="L109" s="80">
        <f t="shared" si="11"/>
        <v>0</v>
      </c>
      <c r="M109" s="90">
        <f t="shared" si="10"/>
        <v>0</v>
      </c>
    </row>
    <row r="110" spans="1:13" x14ac:dyDescent="0.2">
      <c r="A110" s="93">
        <v>291</v>
      </c>
      <c r="B110" s="81" t="s">
        <v>189</v>
      </c>
      <c r="C110" s="80">
        <v>6500</v>
      </c>
      <c r="D110" s="80"/>
      <c r="E110" s="80"/>
      <c r="F110" s="80"/>
      <c r="G110" s="80"/>
      <c r="H110" s="80">
        <v>2085</v>
      </c>
      <c r="I110" s="80"/>
      <c r="J110" s="80">
        <f t="shared" si="12"/>
        <v>8585</v>
      </c>
      <c r="K110" s="80">
        <v>6243.43</v>
      </c>
      <c r="L110" s="80">
        <f t="shared" si="11"/>
        <v>2341.5699999999997</v>
      </c>
      <c r="M110" s="90">
        <f t="shared" si="10"/>
        <v>2.1188662651813244E-3</v>
      </c>
    </row>
    <row r="111" spans="1:13" x14ac:dyDescent="0.2">
      <c r="A111" s="93">
        <v>292</v>
      </c>
      <c r="B111" s="81" t="s">
        <v>191</v>
      </c>
      <c r="C111" s="80">
        <v>2000</v>
      </c>
      <c r="D111" s="80"/>
      <c r="E111" s="80"/>
      <c r="F111" s="80"/>
      <c r="G111" s="80"/>
      <c r="H111" s="80">
        <v>750</v>
      </c>
      <c r="I111" s="80"/>
      <c r="J111" s="80">
        <f t="shared" si="12"/>
        <v>2750</v>
      </c>
      <c r="K111" s="80">
        <v>1722.43</v>
      </c>
      <c r="L111" s="80">
        <f t="shared" si="11"/>
        <v>1027.57</v>
      </c>
      <c r="M111" s="90">
        <f t="shared" si="10"/>
        <v>5.8455029064733138E-4</v>
      </c>
    </row>
    <row r="112" spans="1:13" x14ac:dyDescent="0.2">
      <c r="A112" s="93">
        <v>294</v>
      </c>
      <c r="B112" s="81" t="s">
        <v>193</v>
      </c>
      <c r="C112" s="80">
        <v>36450</v>
      </c>
      <c r="D112" s="80"/>
      <c r="E112" s="80"/>
      <c r="F112" s="80"/>
      <c r="G112" s="80">
        <v>10000</v>
      </c>
      <c r="H112" s="80"/>
      <c r="I112" s="80"/>
      <c r="J112" s="80">
        <f t="shared" si="12"/>
        <v>26450</v>
      </c>
      <c r="K112" s="80">
        <v>3659.12</v>
      </c>
      <c r="L112" s="80">
        <f t="shared" si="11"/>
        <v>22790.880000000001</v>
      </c>
      <c r="M112" s="90">
        <f t="shared" si="10"/>
        <v>1.2418151446000494E-3</v>
      </c>
    </row>
    <row r="113" spans="1:13" x14ac:dyDescent="0.2">
      <c r="A113" s="93">
        <v>296</v>
      </c>
      <c r="B113" s="81" t="s">
        <v>195</v>
      </c>
      <c r="C113" s="80">
        <v>1500</v>
      </c>
      <c r="D113" s="80"/>
      <c r="E113" s="80"/>
      <c r="F113" s="80"/>
      <c r="G113" s="80"/>
      <c r="H113" s="80"/>
      <c r="I113" s="80"/>
      <c r="J113" s="80">
        <f t="shared" si="12"/>
        <v>1500</v>
      </c>
      <c r="K113" s="80">
        <v>0</v>
      </c>
      <c r="L113" s="80">
        <f t="shared" si="11"/>
        <v>1500</v>
      </c>
      <c r="M113" s="90">
        <f t="shared" si="10"/>
        <v>0</v>
      </c>
    </row>
    <row r="114" spans="1:13" x14ac:dyDescent="0.2">
      <c r="A114" s="93">
        <v>297</v>
      </c>
      <c r="B114" s="81" t="s">
        <v>197</v>
      </c>
      <c r="C114" s="80">
        <v>2500</v>
      </c>
      <c r="D114" s="80"/>
      <c r="E114" s="80"/>
      <c r="F114" s="80"/>
      <c r="G114" s="80"/>
      <c r="H114" s="80"/>
      <c r="I114" s="80"/>
      <c r="J114" s="80">
        <f t="shared" si="12"/>
        <v>2500</v>
      </c>
      <c r="K114" s="80">
        <v>299</v>
      </c>
      <c r="L114" s="80">
        <f t="shared" si="11"/>
        <v>2201</v>
      </c>
      <c r="M114" s="90">
        <f t="shared" si="10"/>
        <v>1.014732307864773E-4</v>
      </c>
    </row>
    <row r="115" spans="1:13" x14ac:dyDescent="0.2">
      <c r="A115" s="93">
        <v>298</v>
      </c>
      <c r="B115" s="81" t="s">
        <v>199</v>
      </c>
      <c r="C115" s="80">
        <v>40000</v>
      </c>
      <c r="D115" s="80"/>
      <c r="E115" s="80"/>
      <c r="F115" s="80"/>
      <c r="G115" s="80"/>
      <c r="H115" s="80">
        <v>17500</v>
      </c>
      <c r="I115" s="80"/>
      <c r="J115" s="80">
        <f t="shared" si="12"/>
        <v>57500</v>
      </c>
      <c r="K115" s="80">
        <v>9854.25</v>
      </c>
      <c r="L115" s="80">
        <f t="shared" si="11"/>
        <v>47645.75</v>
      </c>
      <c r="M115" s="90">
        <f t="shared" si="10"/>
        <v>3.3442895801927891E-3</v>
      </c>
    </row>
    <row r="116" spans="1:13" x14ac:dyDescent="0.2">
      <c r="A116" s="93">
        <v>299</v>
      </c>
      <c r="B116" s="81" t="s">
        <v>201</v>
      </c>
      <c r="C116" s="80">
        <v>14019.070000000003</v>
      </c>
      <c r="D116" s="80"/>
      <c r="E116" s="80"/>
      <c r="F116" s="80"/>
      <c r="G116" s="80"/>
      <c r="H116" s="80"/>
      <c r="I116" s="80"/>
      <c r="J116" s="80">
        <f t="shared" si="12"/>
        <v>14019.070000000003</v>
      </c>
      <c r="K116" s="80">
        <v>7583.7100000000009</v>
      </c>
      <c r="L116" s="80">
        <f t="shared" si="11"/>
        <v>6435.3600000000024</v>
      </c>
      <c r="M116" s="90">
        <f t="shared" si="10"/>
        <v>2.5737242643736314E-3</v>
      </c>
    </row>
    <row r="117" spans="1:13" x14ac:dyDescent="0.2">
      <c r="A117" s="93"/>
      <c r="B117" s="81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90"/>
    </row>
    <row r="118" spans="1:13" x14ac:dyDescent="0.2">
      <c r="A118" s="93"/>
      <c r="B118" s="81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90"/>
    </row>
    <row r="119" spans="1:13" x14ac:dyDescent="0.2">
      <c r="A119" s="93"/>
      <c r="B119" s="81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90"/>
    </row>
    <row r="120" spans="1:13" x14ac:dyDescent="0.2">
      <c r="A120" s="93"/>
      <c r="B120" s="81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90"/>
    </row>
    <row r="121" spans="1:13" ht="15.75" x14ac:dyDescent="0.25">
      <c r="A121" s="91">
        <v>3</v>
      </c>
      <c r="B121" s="92" t="s">
        <v>202</v>
      </c>
      <c r="C121" s="78"/>
      <c r="D121" s="80"/>
      <c r="E121" s="80"/>
      <c r="F121" s="80"/>
      <c r="G121" s="80"/>
      <c r="H121" s="80"/>
      <c r="I121" s="80"/>
      <c r="J121" s="80"/>
      <c r="K121" s="80"/>
      <c r="L121" s="80"/>
      <c r="M121" s="90"/>
    </row>
    <row r="122" spans="1:13" ht="15" hidden="1" customHeight="1" x14ac:dyDescent="0.2">
      <c r="A122" s="94">
        <v>322</v>
      </c>
      <c r="B122" s="95" t="s">
        <v>204</v>
      </c>
      <c r="C122" s="96">
        <v>166852.37</v>
      </c>
      <c r="D122" s="80"/>
      <c r="E122" s="80"/>
      <c r="F122" s="80"/>
      <c r="G122" s="80"/>
      <c r="H122" s="80"/>
      <c r="I122" s="80">
        <v>166852.37</v>
      </c>
      <c r="J122" s="80">
        <f t="shared" si="12"/>
        <v>0</v>
      </c>
      <c r="K122" s="80">
        <v>0</v>
      </c>
      <c r="L122" s="80">
        <f t="shared" si="11"/>
        <v>0</v>
      </c>
      <c r="M122" s="90">
        <f t="shared" ref="M122:M128" si="13">K122/$K$138</f>
        <v>0</v>
      </c>
    </row>
    <row r="123" spans="1:13" x14ac:dyDescent="0.2">
      <c r="A123" s="94" t="s">
        <v>205</v>
      </c>
      <c r="B123" s="95" t="s">
        <v>206</v>
      </c>
      <c r="C123" s="96">
        <v>0</v>
      </c>
      <c r="D123" s="80"/>
      <c r="E123" s="80"/>
      <c r="F123" s="80"/>
      <c r="G123" s="80"/>
      <c r="H123" s="80"/>
      <c r="I123" s="80"/>
      <c r="J123" s="80">
        <f t="shared" si="12"/>
        <v>0</v>
      </c>
      <c r="K123" s="80">
        <v>0</v>
      </c>
      <c r="L123" s="80">
        <f t="shared" si="11"/>
        <v>0</v>
      </c>
      <c r="M123" s="90">
        <f t="shared" si="13"/>
        <v>0</v>
      </c>
    </row>
    <row r="124" spans="1:13" x14ac:dyDescent="0.2">
      <c r="A124" s="94">
        <v>324</v>
      </c>
      <c r="B124" s="95" t="s">
        <v>208</v>
      </c>
      <c r="C124" s="96">
        <v>1753341.34</v>
      </c>
      <c r="D124" s="80"/>
      <c r="E124" s="80"/>
      <c r="F124" s="80"/>
      <c r="G124" s="80"/>
      <c r="H124" s="80"/>
      <c r="I124" s="80">
        <v>1454744.14</v>
      </c>
      <c r="J124" s="80">
        <f t="shared" si="12"/>
        <v>298597.20000000019</v>
      </c>
      <c r="K124" s="80">
        <v>210275.77</v>
      </c>
      <c r="L124" s="80">
        <f t="shared" si="11"/>
        <v>88321.430000000197</v>
      </c>
      <c r="M124" s="90">
        <f t="shared" si="13"/>
        <v>7.1362413839512431E-2</v>
      </c>
    </row>
    <row r="125" spans="1:13" x14ac:dyDescent="0.2">
      <c r="A125" s="94">
        <v>325</v>
      </c>
      <c r="B125" s="95" t="s">
        <v>210</v>
      </c>
      <c r="C125" s="96">
        <v>203351.32</v>
      </c>
      <c r="D125" s="80"/>
      <c r="E125" s="80"/>
      <c r="F125" s="80"/>
      <c r="G125" s="80"/>
      <c r="H125" s="80"/>
      <c r="I125" s="80">
        <v>203351.32</v>
      </c>
      <c r="J125" s="80">
        <f t="shared" si="12"/>
        <v>0</v>
      </c>
      <c r="K125" s="80">
        <v>0</v>
      </c>
      <c r="L125" s="80">
        <f t="shared" si="11"/>
        <v>0</v>
      </c>
      <c r="M125" s="90">
        <f t="shared" si="13"/>
        <v>0</v>
      </c>
    </row>
    <row r="126" spans="1:13" x14ac:dyDescent="0.2">
      <c r="A126" s="94">
        <v>326</v>
      </c>
      <c r="B126" s="95" t="s">
        <v>247</v>
      </c>
      <c r="C126" s="96">
        <v>0</v>
      </c>
      <c r="D126" s="80">
        <v>1000</v>
      </c>
      <c r="E126" s="80"/>
      <c r="F126" s="80"/>
      <c r="G126" s="80"/>
      <c r="H126" s="80"/>
      <c r="I126" s="80"/>
      <c r="J126" s="80">
        <f t="shared" si="12"/>
        <v>1000</v>
      </c>
      <c r="K126" s="80">
        <v>639.98</v>
      </c>
      <c r="L126" s="80">
        <f t="shared" si="11"/>
        <v>360.02</v>
      </c>
      <c r="M126" s="90">
        <f t="shared" si="13"/>
        <v>2.1719343892551753E-4</v>
      </c>
    </row>
    <row r="127" spans="1:13" x14ac:dyDescent="0.2">
      <c r="A127" s="94">
        <v>328</v>
      </c>
      <c r="B127" s="95" t="s">
        <v>212</v>
      </c>
      <c r="C127" s="96">
        <v>8000</v>
      </c>
      <c r="D127" s="80"/>
      <c r="E127" s="80"/>
      <c r="F127" s="80"/>
      <c r="G127" s="80"/>
      <c r="H127" s="80"/>
      <c r="I127" s="80"/>
      <c r="J127" s="80">
        <f t="shared" si="12"/>
        <v>8000</v>
      </c>
      <c r="K127" s="80">
        <v>0</v>
      </c>
      <c r="L127" s="80">
        <f t="shared" si="11"/>
        <v>8000</v>
      </c>
      <c r="M127" s="90">
        <f t="shared" si="13"/>
        <v>0</v>
      </c>
    </row>
    <row r="128" spans="1:13" ht="15" hidden="1" customHeight="1" x14ac:dyDescent="0.2">
      <c r="A128" s="94">
        <v>329</v>
      </c>
      <c r="B128" s="95" t="s">
        <v>214</v>
      </c>
      <c r="C128" s="96">
        <v>0</v>
      </c>
      <c r="D128" s="80">
        <v>2000</v>
      </c>
      <c r="E128" s="80"/>
      <c r="F128" s="80"/>
      <c r="G128" s="80"/>
      <c r="H128" s="80"/>
      <c r="I128" s="80"/>
      <c r="J128" s="80">
        <f t="shared" si="12"/>
        <v>2000</v>
      </c>
      <c r="K128" s="80">
        <v>1049.99</v>
      </c>
      <c r="L128" s="80">
        <f t="shared" si="11"/>
        <v>950.01</v>
      </c>
      <c r="M128" s="90">
        <f t="shared" si="13"/>
        <v>3.5634072773743576E-4</v>
      </c>
    </row>
    <row r="129" spans="1:13" x14ac:dyDescent="0.2">
      <c r="A129" s="94" t="s">
        <v>215</v>
      </c>
      <c r="B129" s="95" t="s">
        <v>216</v>
      </c>
      <c r="C129" s="96"/>
      <c r="D129" s="80"/>
      <c r="E129" s="80"/>
      <c r="F129" s="80"/>
      <c r="G129" s="80"/>
      <c r="H129" s="80"/>
      <c r="I129" s="80"/>
      <c r="J129" s="80">
        <f t="shared" si="12"/>
        <v>0</v>
      </c>
      <c r="K129" s="80"/>
      <c r="L129" s="80">
        <f t="shared" si="11"/>
        <v>0</v>
      </c>
      <c r="M129" s="90"/>
    </row>
    <row r="130" spans="1:13" x14ac:dyDescent="0.2">
      <c r="A130" s="94"/>
      <c r="B130" s="95"/>
      <c r="C130" s="96"/>
      <c r="D130" s="80"/>
      <c r="E130" s="80"/>
      <c r="F130" s="80"/>
      <c r="G130" s="80"/>
      <c r="H130" s="80"/>
      <c r="I130" s="80"/>
      <c r="J130" s="80"/>
      <c r="K130" s="80"/>
      <c r="L130" s="80"/>
      <c r="M130" s="90"/>
    </row>
    <row r="131" spans="1:13" x14ac:dyDescent="0.2">
      <c r="A131" s="93"/>
      <c r="B131" s="81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90"/>
    </row>
    <row r="132" spans="1:13" ht="15.75" x14ac:dyDescent="0.25">
      <c r="A132" s="91">
        <v>4</v>
      </c>
      <c r="B132" s="92" t="s">
        <v>217</v>
      </c>
      <c r="C132" s="78"/>
      <c r="D132" s="80"/>
      <c r="E132" s="80"/>
      <c r="F132" s="80"/>
      <c r="G132" s="80"/>
      <c r="H132" s="80"/>
      <c r="I132" s="80"/>
      <c r="J132" s="80"/>
      <c r="K132" s="80"/>
      <c r="L132" s="80"/>
      <c r="M132" s="90"/>
    </row>
    <row r="133" spans="1:13" x14ac:dyDescent="0.2">
      <c r="A133" s="93">
        <v>413</v>
      </c>
      <c r="B133" s="81" t="s">
        <v>219</v>
      </c>
      <c r="C133" s="80">
        <v>59750</v>
      </c>
      <c r="D133" s="80"/>
      <c r="E133" s="80"/>
      <c r="F133" s="80"/>
      <c r="G133" s="80"/>
      <c r="H133" s="80"/>
      <c r="I133" s="80">
        <v>59750</v>
      </c>
      <c r="J133" s="80">
        <f t="shared" si="12"/>
        <v>0</v>
      </c>
      <c r="K133" s="80">
        <v>0</v>
      </c>
      <c r="L133" s="80">
        <f t="shared" si="11"/>
        <v>0</v>
      </c>
      <c r="M133" s="90">
        <f t="shared" ref="M133:M137" si="14">K133/$K$138</f>
        <v>0</v>
      </c>
    </row>
    <row r="134" spans="1:13" x14ac:dyDescent="0.2">
      <c r="A134" s="93">
        <v>415</v>
      </c>
      <c r="B134" s="81" t="s">
        <v>221</v>
      </c>
      <c r="C134" s="80">
        <v>15100</v>
      </c>
      <c r="D134" s="80"/>
      <c r="E134" s="80"/>
      <c r="F134" s="80"/>
      <c r="G134" s="80"/>
      <c r="H134" s="80"/>
      <c r="I134" s="80">
        <v>15100</v>
      </c>
      <c r="J134" s="80">
        <f t="shared" si="12"/>
        <v>0</v>
      </c>
      <c r="K134" s="80">
        <v>0</v>
      </c>
      <c r="L134" s="80">
        <f t="shared" si="11"/>
        <v>0</v>
      </c>
      <c r="M134" s="90">
        <f t="shared" si="14"/>
        <v>0</v>
      </c>
    </row>
    <row r="135" spans="1:13" x14ac:dyDescent="0.2">
      <c r="A135" s="93">
        <v>419</v>
      </c>
      <c r="B135" s="81" t="s">
        <v>223</v>
      </c>
      <c r="C135" s="80">
        <v>101835.6</v>
      </c>
      <c r="D135" s="80"/>
      <c r="E135" s="80"/>
      <c r="F135" s="80">
        <v>5000</v>
      </c>
      <c r="G135" s="80"/>
      <c r="H135" s="80">
        <v>67100</v>
      </c>
      <c r="I135" s="80"/>
      <c r="J135" s="80">
        <f t="shared" si="12"/>
        <v>173935.6</v>
      </c>
      <c r="K135" s="80">
        <v>133839.07</v>
      </c>
      <c r="L135" s="80">
        <f t="shared" si="11"/>
        <v>40096.53</v>
      </c>
      <c r="M135" s="90">
        <f t="shared" si="14"/>
        <v>4.5421681733637094E-2</v>
      </c>
    </row>
    <row r="136" spans="1:13" x14ac:dyDescent="0.2">
      <c r="A136" s="93">
        <v>453</v>
      </c>
      <c r="B136" s="81" t="s">
        <v>225</v>
      </c>
      <c r="C136" s="80">
        <v>8000</v>
      </c>
      <c r="D136" s="80"/>
      <c r="E136" s="80"/>
      <c r="F136" s="80"/>
      <c r="G136" s="80"/>
      <c r="H136" s="80"/>
      <c r="I136" s="80"/>
      <c r="J136" s="80">
        <f t="shared" si="12"/>
        <v>8000</v>
      </c>
      <c r="K136" s="80">
        <v>0</v>
      </c>
      <c r="L136" s="80">
        <f t="shared" si="11"/>
        <v>8000</v>
      </c>
      <c r="M136" s="90">
        <f t="shared" si="14"/>
        <v>0</v>
      </c>
    </row>
    <row r="137" spans="1:13" ht="15.75" thickBot="1" x14ac:dyDescent="0.25">
      <c r="A137" s="93">
        <v>472</v>
      </c>
      <c r="B137" s="81" t="s">
        <v>227</v>
      </c>
      <c r="C137" s="80">
        <v>7000</v>
      </c>
      <c r="D137" s="80"/>
      <c r="E137" s="80"/>
      <c r="F137" s="80"/>
      <c r="G137" s="80"/>
      <c r="H137" s="80"/>
      <c r="I137" s="80"/>
      <c r="J137" s="80">
        <f t="shared" si="12"/>
        <v>7000</v>
      </c>
      <c r="K137" s="80">
        <v>6618.27</v>
      </c>
      <c r="L137" s="80">
        <f t="shared" si="11"/>
        <v>381.72999999999956</v>
      </c>
      <c r="M137" s="97">
        <f t="shared" si="14"/>
        <v>2.2460777228000641E-3</v>
      </c>
    </row>
    <row r="138" spans="1:13" ht="16.5" thickBot="1" x14ac:dyDescent="0.3">
      <c r="A138" s="84"/>
      <c r="B138" s="85" t="s">
        <v>235</v>
      </c>
      <c r="C138" s="86">
        <f>SUM(C28:C137)</f>
        <v>11460207.590000002</v>
      </c>
      <c r="D138" s="86">
        <f t="shared" ref="D138:L138" si="15">SUM(D28:D137)</f>
        <v>28000</v>
      </c>
      <c r="E138" s="86">
        <f t="shared" si="15"/>
        <v>1047113.26</v>
      </c>
      <c r="F138" s="86">
        <f t="shared" si="15"/>
        <v>79375</v>
      </c>
      <c r="G138" s="86">
        <f t="shared" si="15"/>
        <v>79375</v>
      </c>
      <c r="H138" s="86">
        <f t="shared" si="15"/>
        <v>288850</v>
      </c>
      <c r="I138" s="86">
        <f t="shared" si="15"/>
        <v>5242279.6499999994</v>
      </c>
      <c r="J138" s="86">
        <f t="shared" si="15"/>
        <v>5487664.6800000006</v>
      </c>
      <c r="K138" s="86">
        <f t="shared" si="15"/>
        <v>2946589.93</v>
      </c>
      <c r="L138" s="86">
        <f t="shared" si="15"/>
        <v>2541074.7499999991</v>
      </c>
      <c r="M138" s="98">
        <v>1</v>
      </c>
    </row>
    <row r="139" spans="1:13" x14ac:dyDescent="0.2">
      <c r="A139" s="99"/>
      <c r="D139" s="100"/>
      <c r="E139" s="100"/>
      <c r="F139" s="100"/>
      <c r="G139" s="100"/>
      <c r="H139" s="100"/>
      <c r="I139" s="100"/>
      <c r="J139" s="100"/>
      <c r="K139" s="100"/>
      <c r="L139" s="100"/>
    </row>
    <row r="140" spans="1:13" ht="15.75" thickBot="1" x14ac:dyDescent="0.25">
      <c r="E140" s="51"/>
      <c r="J140" s="109"/>
    </row>
    <row r="141" spans="1:13" ht="15.75" x14ac:dyDescent="0.25">
      <c r="A141" s="24" t="s">
        <v>228</v>
      </c>
      <c r="B141" s="25"/>
      <c r="C141" s="26"/>
      <c r="D141" s="27"/>
      <c r="E141" s="27"/>
      <c r="F141" s="27"/>
      <c r="G141" s="27"/>
      <c r="H141" s="27"/>
      <c r="I141" s="27"/>
      <c r="J141" s="27"/>
      <c r="K141" s="27"/>
    </row>
    <row r="142" spans="1:13" ht="15.75" x14ac:dyDescent="0.25">
      <c r="A142" s="28" t="s">
        <v>2</v>
      </c>
      <c r="B142" s="29"/>
      <c r="C142" s="30"/>
      <c r="D142" s="27"/>
      <c r="E142" s="27"/>
      <c r="F142" s="27"/>
      <c r="G142" s="27"/>
      <c r="H142" s="27"/>
      <c r="I142" s="27"/>
      <c r="J142" s="27"/>
      <c r="K142" s="27"/>
    </row>
    <row r="143" spans="1:13" ht="8.1" customHeight="1" thickBot="1" x14ac:dyDescent="0.25">
      <c r="A143" s="31"/>
      <c r="B143" s="32"/>
      <c r="C143" s="33"/>
      <c r="D143" s="27"/>
      <c r="E143" s="27"/>
      <c r="F143" s="27"/>
      <c r="G143" s="27"/>
      <c r="H143" s="27"/>
      <c r="I143" s="27"/>
      <c r="J143" s="27"/>
      <c r="K143" s="27"/>
    </row>
    <row r="144" spans="1:13" ht="8.1" customHeight="1" x14ac:dyDescent="0.2">
      <c r="A144" s="34"/>
      <c r="B144" s="35"/>
      <c r="C144" s="36"/>
      <c r="D144" s="27"/>
      <c r="E144" s="27"/>
      <c r="F144" s="27"/>
      <c r="G144" s="27"/>
      <c r="H144" s="27"/>
      <c r="I144" s="27"/>
      <c r="J144" s="27"/>
      <c r="K144" s="27"/>
    </row>
    <row r="145" spans="1:10" x14ac:dyDescent="0.2">
      <c r="A145" s="37" t="s">
        <v>229</v>
      </c>
      <c r="B145" s="38"/>
      <c r="C145" s="39"/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234</v>
      </c>
      <c r="B146" s="38"/>
      <c r="C146" s="41">
        <v>815768.15000000037</v>
      </c>
      <c r="D146" s="27"/>
      <c r="E146" s="27"/>
      <c r="F146" s="27"/>
      <c r="G146" s="27"/>
      <c r="H146" s="27"/>
      <c r="I146" s="27"/>
      <c r="J146" s="27"/>
    </row>
    <row r="147" spans="1:10" x14ac:dyDescent="0.2">
      <c r="A147" s="40" t="s">
        <v>230</v>
      </c>
      <c r="B147" s="38"/>
      <c r="C147" s="41">
        <f>K22</f>
        <v>4004939.7899999996</v>
      </c>
      <c r="D147" s="27"/>
      <c r="E147" s="27"/>
      <c r="F147" s="27"/>
      <c r="G147" s="27"/>
      <c r="H147" s="27"/>
      <c r="I147" s="27"/>
      <c r="J147" s="27"/>
    </row>
    <row r="148" spans="1:10" x14ac:dyDescent="0.2">
      <c r="A148" s="40" t="s">
        <v>251</v>
      </c>
      <c r="B148" s="38"/>
      <c r="C148" s="41">
        <v>-158343.43</v>
      </c>
      <c r="D148" s="27"/>
      <c r="E148" s="27"/>
      <c r="F148" s="27"/>
      <c r="G148" s="27"/>
      <c r="H148" s="27"/>
      <c r="I148" s="27"/>
      <c r="J148" s="27"/>
    </row>
    <row r="149" spans="1:10" x14ac:dyDescent="0.2">
      <c r="A149" s="40" t="s">
        <v>231</v>
      </c>
      <c r="B149" s="38"/>
      <c r="C149" s="42">
        <f>-K138</f>
        <v>-2946589.93</v>
      </c>
      <c r="D149" s="27"/>
      <c r="E149" s="27"/>
      <c r="F149" s="27"/>
      <c r="G149" s="27"/>
      <c r="H149" s="27"/>
      <c r="I149" s="27"/>
      <c r="J149" s="27"/>
    </row>
    <row r="150" spans="1:10" ht="15.75" x14ac:dyDescent="0.25">
      <c r="A150" s="43" t="s">
        <v>232</v>
      </c>
      <c r="B150" s="44"/>
      <c r="C150" s="45">
        <f>SUM(C146:C149)</f>
        <v>1715774.5799999996</v>
      </c>
      <c r="D150" s="27"/>
      <c r="E150" s="27"/>
      <c r="F150" s="27"/>
      <c r="G150" s="27"/>
      <c r="H150" s="27"/>
      <c r="I150" s="27"/>
      <c r="J150" s="27"/>
    </row>
    <row r="151" spans="1:10" ht="15.75" x14ac:dyDescent="0.25">
      <c r="A151" s="43"/>
      <c r="B151" s="44"/>
      <c r="C151" s="45"/>
      <c r="D151" s="27"/>
      <c r="E151" s="27"/>
      <c r="F151" s="27"/>
      <c r="G151" s="27"/>
      <c r="H151" s="27"/>
      <c r="I151" s="27"/>
      <c r="J151" s="27"/>
    </row>
    <row r="152" spans="1:10" x14ac:dyDescent="0.2">
      <c r="A152" s="37" t="s">
        <v>233</v>
      </c>
      <c r="B152" s="38"/>
      <c r="C152" s="41"/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236</v>
      </c>
      <c r="B153" s="38"/>
      <c r="C153" s="41">
        <v>233.12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237</v>
      </c>
      <c r="B154" s="38"/>
      <c r="C154" s="41">
        <v>11334.58</v>
      </c>
      <c r="D154" s="27"/>
      <c r="E154" s="27"/>
      <c r="F154" s="27"/>
      <c r="G154" s="27"/>
      <c r="H154" s="27"/>
      <c r="I154" s="27"/>
      <c r="J154" s="27"/>
    </row>
    <row r="155" spans="1:10" x14ac:dyDescent="0.2">
      <c r="A155" s="40" t="s">
        <v>252</v>
      </c>
      <c r="B155" s="38"/>
      <c r="C155" s="41">
        <v>1819.74</v>
      </c>
      <c r="D155" s="27"/>
      <c r="E155" s="27"/>
      <c r="F155" s="27"/>
      <c r="G155" s="27"/>
      <c r="H155" s="27"/>
      <c r="I155" s="27"/>
      <c r="J155" s="27"/>
    </row>
    <row r="156" spans="1:10" x14ac:dyDescent="0.2">
      <c r="A156" s="40" t="s">
        <v>257</v>
      </c>
      <c r="B156" s="38"/>
      <c r="C156" s="41">
        <f>4167.96</f>
        <v>4167.96</v>
      </c>
      <c r="D156" s="27"/>
      <c r="E156" s="27"/>
      <c r="F156" s="27"/>
      <c r="G156" s="27"/>
      <c r="H156" s="27"/>
      <c r="I156" s="27"/>
      <c r="J156" s="27"/>
    </row>
    <row r="157" spans="1:10" x14ac:dyDescent="0.2">
      <c r="A157" s="40" t="s">
        <v>253</v>
      </c>
      <c r="B157" s="38"/>
      <c r="C157" s="41">
        <f>990.15*6</f>
        <v>5940.9</v>
      </c>
      <c r="D157" s="27"/>
      <c r="E157" s="27"/>
      <c r="F157" s="27"/>
      <c r="G157" s="27"/>
      <c r="H157" s="27"/>
      <c r="I157" s="27"/>
      <c r="J157" s="27"/>
    </row>
    <row r="158" spans="1:10" x14ac:dyDescent="0.2">
      <c r="A158" s="40" t="s">
        <v>258</v>
      </c>
      <c r="B158" s="38"/>
      <c r="C158" s="41">
        <f>1235.85+1235.85+1235.85+418.55</f>
        <v>4126.0999999999995</v>
      </c>
      <c r="D158" s="27"/>
      <c r="E158" s="27"/>
      <c r="F158" s="27"/>
      <c r="G158" s="27"/>
      <c r="H158" s="27"/>
      <c r="I158" s="27"/>
      <c r="J158" s="27"/>
    </row>
    <row r="159" spans="1:10" ht="2.1" customHeight="1" x14ac:dyDescent="0.2">
      <c r="A159" s="40"/>
      <c r="B159" s="38"/>
      <c r="C159" s="42"/>
      <c r="D159" s="27"/>
      <c r="E159" s="27"/>
      <c r="F159" s="27"/>
      <c r="G159" s="27"/>
      <c r="H159" s="27"/>
      <c r="I159" s="27"/>
      <c r="J159" s="27"/>
    </row>
    <row r="160" spans="1:10" ht="15.75" x14ac:dyDescent="0.25">
      <c r="A160" s="43"/>
      <c r="B160" s="44"/>
      <c r="C160" s="45">
        <f>SUM(C153:C159)</f>
        <v>27622.400000000001</v>
      </c>
      <c r="D160" s="27"/>
      <c r="E160" s="27"/>
      <c r="F160" s="27"/>
      <c r="G160" s="27"/>
      <c r="H160" s="27"/>
      <c r="I160" s="27"/>
      <c r="J160" s="27"/>
    </row>
    <row r="161" spans="1:10" ht="2.1" customHeight="1" x14ac:dyDescent="0.25">
      <c r="A161" s="43"/>
      <c r="B161" s="44"/>
      <c r="C161" s="46"/>
      <c r="D161" s="27"/>
      <c r="E161" s="27"/>
      <c r="F161" s="27"/>
      <c r="G161" s="27"/>
      <c r="H161" s="27"/>
      <c r="I161" s="27"/>
      <c r="J161" s="27"/>
    </row>
    <row r="162" spans="1:10" ht="9.9499999999999993" customHeight="1" x14ac:dyDescent="0.2">
      <c r="A162" s="40"/>
      <c r="B162" s="38"/>
      <c r="C162" s="41"/>
      <c r="D162" s="27"/>
      <c r="E162" s="27"/>
      <c r="F162" s="27"/>
      <c r="G162" s="27"/>
      <c r="H162" s="27"/>
      <c r="I162" s="27"/>
      <c r="J162" s="27"/>
    </row>
    <row r="163" spans="1:10" ht="16.5" thickBot="1" x14ac:dyDescent="0.3">
      <c r="A163" s="47" t="s">
        <v>273</v>
      </c>
      <c r="B163" s="48"/>
      <c r="C163" s="49">
        <f>C150+C160</f>
        <v>1743396.9799999995</v>
      </c>
      <c r="D163" s="27"/>
      <c r="E163" s="27"/>
      <c r="F163" s="27"/>
      <c r="G163" s="27"/>
      <c r="H163" s="27"/>
      <c r="I163" s="27"/>
      <c r="J163" s="27"/>
    </row>
    <row r="164" spans="1:10" x14ac:dyDescent="0.2">
      <c r="C164" s="51">
        <f>1743396.98-C163</f>
        <v>0</v>
      </c>
      <c r="D164" s="27"/>
      <c r="E164" s="27"/>
      <c r="F164" s="27"/>
      <c r="G164" s="27"/>
      <c r="H164" s="27"/>
      <c r="I164" s="27"/>
      <c r="J164" s="27"/>
    </row>
    <row r="165" spans="1:10" x14ac:dyDescent="0.2">
      <c r="B165" s="50" t="s">
        <v>274</v>
      </c>
      <c r="C165" s="108"/>
    </row>
    <row r="166" spans="1:10" s="105" customFormat="1" x14ac:dyDescent="0.2"/>
    <row r="167" spans="1:10" s="105" customFormat="1" x14ac:dyDescent="0.2"/>
    <row r="168" spans="1:10" s="105" customFormat="1" x14ac:dyDescent="0.2"/>
    <row r="169" spans="1:10" s="105" customFormat="1" x14ac:dyDescent="0.2"/>
    <row r="170" spans="1:10" s="105" customFormat="1" x14ac:dyDescent="0.2"/>
    <row r="171" spans="1:10" s="105" customFormat="1" x14ac:dyDescent="0.2"/>
    <row r="172" spans="1:10" s="105" customFormat="1" x14ac:dyDescent="0.2"/>
    <row r="173" spans="1:10" s="105" customFormat="1" x14ac:dyDescent="0.2"/>
    <row r="174" spans="1:10" s="105" customFormat="1" x14ac:dyDescent="0.2"/>
    <row r="175" spans="1:10" s="105" customFormat="1" x14ac:dyDescent="0.2"/>
    <row r="176" spans="1:10" s="101" customFormat="1" ht="14.25" x14ac:dyDescent="0.2"/>
    <row r="177" spans="2:11" s="101" customFormat="1" ht="0.95" customHeight="1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</row>
    <row r="178" spans="2:11" s="101" customFormat="1" x14ac:dyDescent="0.25">
      <c r="B178" s="102" t="s">
        <v>248</v>
      </c>
      <c r="C178" s="103"/>
      <c r="D178" s="103"/>
      <c r="E178" s="103"/>
      <c r="F178" s="103"/>
      <c r="G178" s="103"/>
      <c r="H178" s="103"/>
      <c r="I178" s="103"/>
      <c r="J178" s="103"/>
    </row>
    <row r="179" spans="2:11" s="101" customFormat="1" x14ac:dyDescent="0.25">
      <c r="B179" s="102" t="s">
        <v>249</v>
      </c>
      <c r="C179" s="103"/>
      <c r="D179" s="103"/>
      <c r="E179" s="103"/>
      <c r="F179" s="103"/>
      <c r="G179" s="103"/>
      <c r="H179" s="103"/>
      <c r="I179" s="103"/>
      <c r="J179" s="103"/>
    </row>
    <row r="180" spans="2:11" s="105" customFormat="1" x14ac:dyDescent="0.2"/>
    <row r="181" spans="2:11" s="105" customFormat="1" x14ac:dyDescent="0.2"/>
    <row r="182" spans="2:11" s="2" customFormat="1" x14ac:dyDescent="0.2"/>
    <row r="183" spans="2:11" s="2" customFormat="1" x14ac:dyDescent="0.2"/>
    <row r="184" spans="2:11" s="2" customFormat="1" x14ac:dyDescent="0.2"/>
    <row r="185" spans="2:11" s="2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showGridLines="0" topLeftCell="A147" zoomScale="85" zoomScaleNormal="85" workbookViewId="0">
      <selection activeCell="A147" sqref="A147"/>
    </sheetView>
  </sheetViews>
  <sheetFormatPr baseColWidth="10" defaultRowHeight="15" x14ac:dyDescent="0.2"/>
  <cols>
    <col min="1" max="1" width="11.7109375" style="50" customWidth="1"/>
    <col min="2" max="2" width="48.7109375" style="50" customWidth="1"/>
    <col min="3" max="3" width="16.28515625" style="50" customWidth="1"/>
    <col min="4" max="9" width="15.7109375" style="50" customWidth="1"/>
    <col min="10" max="10" width="16.28515625" style="50" customWidth="1"/>
    <col min="11" max="11" width="15.7109375" style="50" customWidth="1"/>
    <col min="12" max="12" width="16.28515625" style="50" customWidth="1"/>
    <col min="13" max="13" width="10.7109375" style="50" hidden="1" customWidth="1"/>
    <col min="14" max="16384" width="11.42578125" style="50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5.75" x14ac:dyDescent="0.25">
      <c r="A3" s="65" t="s">
        <v>275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6.5" thickBot="1" x14ac:dyDescent="0.3">
      <c r="A6" s="67" t="s">
        <v>3</v>
      </c>
      <c r="B6" s="112" t="s">
        <v>4</v>
      </c>
      <c r="C6" s="67" t="s">
        <v>5</v>
      </c>
      <c r="D6" s="68" t="s">
        <v>6</v>
      </c>
      <c r="E6" s="69"/>
      <c r="F6" s="68" t="s">
        <v>7</v>
      </c>
      <c r="G6" s="69"/>
      <c r="H6" s="68" t="s">
        <v>19</v>
      </c>
      <c r="I6" s="70"/>
      <c r="J6" s="67" t="s">
        <v>5</v>
      </c>
      <c r="K6" s="112" t="s">
        <v>8</v>
      </c>
      <c r="L6" s="67" t="s">
        <v>9</v>
      </c>
      <c r="M6" s="67" t="s">
        <v>10</v>
      </c>
    </row>
    <row r="7" spans="1:13" ht="16.5" thickBot="1" x14ac:dyDescent="0.3">
      <c r="A7" s="71" t="s">
        <v>11</v>
      </c>
      <c r="B7" s="113"/>
      <c r="C7" s="71" t="s">
        <v>12</v>
      </c>
      <c r="D7" s="72" t="s">
        <v>13</v>
      </c>
      <c r="E7" s="72" t="s">
        <v>14</v>
      </c>
      <c r="F7" s="72" t="s">
        <v>13</v>
      </c>
      <c r="G7" s="72" t="s">
        <v>14</v>
      </c>
      <c r="H7" s="72" t="s">
        <v>13</v>
      </c>
      <c r="I7" s="73" t="s">
        <v>14</v>
      </c>
      <c r="J7" s="71" t="s">
        <v>15</v>
      </c>
      <c r="K7" s="113"/>
      <c r="L7" s="71" t="s">
        <v>16</v>
      </c>
      <c r="M7" s="71" t="s">
        <v>17</v>
      </c>
    </row>
    <row r="8" spans="1:13" ht="15.75" x14ac:dyDescent="0.25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5.75" x14ac:dyDescent="0.25">
      <c r="A9" s="77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ht="15.75" x14ac:dyDescent="0.25">
      <c r="A10" s="77"/>
      <c r="B10" s="77" t="s">
        <v>20</v>
      </c>
      <c r="C10" s="80">
        <f>260706.83+555061.32</f>
        <v>815768.14999999991</v>
      </c>
      <c r="D10" s="78"/>
      <c r="E10" s="78"/>
      <c r="F10" s="78"/>
      <c r="G10" s="78"/>
      <c r="H10" s="78"/>
      <c r="I10" s="78"/>
      <c r="J10" s="80">
        <f>C10+D10-E10+F10-G10+H10-I10</f>
        <v>815768.14999999991</v>
      </c>
      <c r="K10" s="80"/>
      <c r="L10" s="80">
        <f>J10-K10</f>
        <v>815768.14999999991</v>
      </c>
      <c r="M10" s="79">
        <f>K10/$K$22</f>
        <v>0</v>
      </c>
    </row>
    <row r="11" spans="1:13" ht="15.75" x14ac:dyDescent="0.25">
      <c r="A11" s="77"/>
      <c r="B11" s="77" t="s">
        <v>243</v>
      </c>
      <c r="C11" s="80">
        <f>14137.2+31598.95+16675+261097.2</f>
        <v>323508.35000000003</v>
      </c>
      <c r="D11" s="78"/>
      <c r="E11" s="78"/>
      <c r="F11" s="78"/>
      <c r="G11" s="78"/>
      <c r="H11" s="78"/>
      <c r="I11" s="78"/>
      <c r="J11" s="80">
        <f>C11+D11-E11+F11-G11+H11-I11</f>
        <v>323508.35000000003</v>
      </c>
      <c r="K11" s="80">
        <f>62411.15+210275.77</f>
        <v>272686.92</v>
      </c>
      <c r="L11" s="80">
        <f>J11-K11</f>
        <v>50821.430000000051</v>
      </c>
      <c r="M11" s="79">
        <f>K11/$K$22</f>
        <v>6.8377844241956906E-2</v>
      </c>
    </row>
    <row r="12" spans="1:13" ht="15.75" x14ac:dyDescent="0.25">
      <c r="A12" s="81" t="s">
        <v>21</v>
      </c>
      <c r="B12" s="81" t="s">
        <v>22</v>
      </c>
      <c r="C12" s="80">
        <v>538844.57000000007</v>
      </c>
      <c r="D12" s="80"/>
      <c r="E12" s="80">
        <v>495480.33</v>
      </c>
      <c r="F12" s="80"/>
      <c r="G12" s="80"/>
      <c r="H12" s="80"/>
      <c r="I12" s="80"/>
      <c r="J12" s="80">
        <f t="shared" ref="J12:J21" si="0">C12+D12-E12+F12-G12+H12-I12</f>
        <v>43364.240000000049</v>
      </c>
      <c r="K12" s="80">
        <v>23400</v>
      </c>
      <c r="L12" s="80">
        <f t="shared" ref="L12:L21" si="1">J12-K12</f>
        <v>19964.240000000049</v>
      </c>
      <c r="M12" s="79">
        <f t="shared" ref="M12:M21" si="2">K12/$K$22</f>
        <v>5.8676872189608207E-3</v>
      </c>
    </row>
    <row r="13" spans="1:13" ht="15.75" hidden="1" customHeight="1" x14ac:dyDescent="0.25">
      <c r="A13" s="81" t="s">
        <v>35</v>
      </c>
      <c r="B13" s="81" t="s">
        <v>36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  <c r="K13" s="80"/>
      <c r="L13" s="80">
        <f t="shared" si="1"/>
        <v>0</v>
      </c>
      <c r="M13" s="79">
        <f t="shared" si="2"/>
        <v>0</v>
      </c>
    </row>
    <row r="14" spans="1:13" ht="15.75" x14ac:dyDescent="0.25">
      <c r="A14" s="81" t="s">
        <v>23</v>
      </c>
      <c r="B14" s="81" t="s">
        <v>24</v>
      </c>
      <c r="C14" s="80">
        <v>65000</v>
      </c>
      <c r="D14" s="80"/>
      <c r="E14" s="80"/>
      <c r="F14" s="80"/>
      <c r="G14" s="80"/>
      <c r="H14" s="80"/>
      <c r="I14" s="80"/>
      <c r="J14" s="80">
        <f t="shared" si="0"/>
        <v>65000</v>
      </c>
      <c r="K14" s="80">
        <v>17480</v>
      </c>
      <c r="L14" s="80">
        <f t="shared" si="1"/>
        <v>47520</v>
      </c>
      <c r="M14" s="79">
        <f t="shared" si="2"/>
        <v>4.3832125037365447E-3</v>
      </c>
    </row>
    <row r="15" spans="1:13" ht="15.75" x14ac:dyDescent="0.25">
      <c r="A15" s="81" t="s">
        <v>25</v>
      </c>
      <c r="B15" s="81" t="s">
        <v>26</v>
      </c>
      <c r="C15" s="80">
        <v>3500</v>
      </c>
      <c r="D15" s="80"/>
      <c r="E15" s="80"/>
      <c r="F15" s="80"/>
      <c r="G15" s="80"/>
      <c r="H15" s="80"/>
      <c r="I15" s="80"/>
      <c r="J15" s="80">
        <f t="shared" si="0"/>
        <v>3500</v>
      </c>
      <c r="K15" s="80">
        <v>0</v>
      </c>
      <c r="L15" s="80">
        <f t="shared" si="1"/>
        <v>3500</v>
      </c>
      <c r="M15" s="79">
        <f t="shared" si="2"/>
        <v>0</v>
      </c>
    </row>
    <row r="16" spans="1:13" ht="15.75" x14ac:dyDescent="0.25">
      <c r="A16" s="81">
        <v>15.1</v>
      </c>
      <c r="B16" s="81" t="s">
        <v>27</v>
      </c>
      <c r="C16" s="80">
        <v>3000</v>
      </c>
      <c r="D16" s="80"/>
      <c r="E16" s="80"/>
      <c r="F16" s="80"/>
      <c r="G16" s="80"/>
      <c r="H16" s="80"/>
      <c r="I16" s="80"/>
      <c r="J16" s="80">
        <f t="shared" si="0"/>
        <v>3000</v>
      </c>
      <c r="K16" s="80">
        <v>7889.91</v>
      </c>
      <c r="L16" s="80">
        <f t="shared" si="1"/>
        <v>-4889.91</v>
      </c>
      <c r="M16" s="79">
        <f t="shared" si="2"/>
        <v>1.9784411993910753E-3</v>
      </c>
    </row>
    <row r="17" spans="1:13" ht="15.75" x14ac:dyDescent="0.25">
      <c r="A17" s="81" t="s">
        <v>28</v>
      </c>
      <c r="B17" s="81" t="s">
        <v>29</v>
      </c>
      <c r="C17" s="80">
        <v>2841029.1</v>
      </c>
      <c r="D17" s="80">
        <v>35865.57</v>
      </c>
      <c r="E17" s="80"/>
      <c r="F17" s="80"/>
      <c r="G17" s="80"/>
      <c r="H17" s="80"/>
      <c r="I17" s="80"/>
      <c r="J17" s="80">
        <f t="shared" si="0"/>
        <v>2876894.67</v>
      </c>
      <c r="K17" s="80">
        <v>2550236.9</v>
      </c>
      <c r="L17" s="80">
        <f t="shared" si="1"/>
        <v>326657.77</v>
      </c>
      <c r="M17" s="79">
        <f t="shared" si="2"/>
        <v>0.6394868574124899</v>
      </c>
    </row>
    <row r="18" spans="1:13" ht="15.75" x14ac:dyDescent="0.25">
      <c r="A18" s="81" t="s">
        <v>30</v>
      </c>
      <c r="B18" s="81" t="s">
        <v>39</v>
      </c>
      <c r="C18" s="80">
        <v>4953429.6500000004</v>
      </c>
      <c r="D18" s="80"/>
      <c r="E18" s="80"/>
      <c r="F18" s="80"/>
      <c r="G18" s="80"/>
      <c r="H18" s="80"/>
      <c r="I18" s="80">
        <v>4953429.6500000004</v>
      </c>
      <c r="J18" s="80">
        <f t="shared" si="0"/>
        <v>0</v>
      </c>
      <c r="K18" s="80">
        <v>0</v>
      </c>
      <c r="L18" s="80">
        <f t="shared" si="1"/>
        <v>0</v>
      </c>
      <c r="M18" s="79">
        <f t="shared" si="2"/>
        <v>0</v>
      </c>
    </row>
    <row r="19" spans="1:13" ht="15.75" x14ac:dyDescent="0.25">
      <c r="A19" s="81" t="s">
        <v>31</v>
      </c>
      <c r="B19" s="81" t="s">
        <v>32</v>
      </c>
      <c r="C19" s="80">
        <v>1764127.77</v>
      </c>
      <c r="D19" s="80"/>
      <c r="E19" s="80">
        <v>559498.5</v>
      </c>
      <c r="F19" s="80"/>
      <c r="G19" s="80"/>
      <c r="H19" s="80"/>
      <c r="I19" s="80"/>
      <c r="J19" s="80">
        <f t="shared" si="0"/>
        <v>1204629.27</v>
      </c>
      <c r="K19" s="80">
        <v>1013705.9599999998</v>
      </c>
      <c r="L19" s="80">
        <f t="shared" si="1"/>
        <v>190923.31000000017</v>
      </c>
      <c r="M19" s="79">
        <f t="shared" si="2"/>
        <v>0.25419271390070119</v>
      </c>
    </row>
    <row r="20" spans="1:13" ht="15.75" x14ac:dyDescent="0.25">
      <c r="A20" s="81" t="s">
        <v>33</v>
      </c>
      <c r="B20" s="81" t="s">
        <v>34</v>
      </c>
      <c r="C20" s="80">
        <v>20000</v>
      </c>
      <c r="D20" s="80"/>
      <c r="E20" s="80"/>
      <c r="F20" s="80"/>
      <c r="G20" s="80"/>
      <c r="H20" s="80"/>
      <c r="I20" s="80"/>
      <c r="J20" s="80">
        <f t="shared" si="0"/>
        <v>20000</v>
      </c>
      <c r="K20" s="80">
        <v>13230</v>
      </c>
      <c r="L20" s="80">
        <f t="shared" si="1"/>
        <v>6770</v>
      </c>
      <c r="M20" s="79">
        <f t="shared" si="2"/>
        <v>3.317500081489387E-3</v>
      </c>
    </row>
    <row r="21" spans="1:13" ht="16.5" thickBot="1" x14ac:dyDescent="0.3">
      <c r="A21" s="82" t="s">
        <v>38</v>
      </c>
      <c r="B21" s="82" t="s">
        <v>40</v>
      </c>
      <c r="C21" s="83">
        <v>132000</v>
      </c>
      <c r="D21" s="83"/>
      <c r="E21" s="83"/>
      <c r="F21" s="83"/>
      <c r="G21" s="83"/>
      <c r="H21" s="83"/>
      <c r="I21" s="83"/>
      <c r="J21" s="80">
        <f t="shared" si="0"/>
        <v>132000</v>
      </c>
      <c r="K21" s="80">
        <v>89312.94</v>
      </c>
      <c r="L21" s="80">
        <f t="shared" si="1"/>
        <v>42687.06</v>
      </c>
      <c r="M21" s="79">
        <f t="shared" si="2"/>
        <v>2.2395743441274131E-2</v>
      </c>
    </row>
    <row r="22" spans="1:13" ht="16.5" thickBot="1" x14ac:dyDescent="0.3">
      <c r="A22" s="84"/>
      <c r="B22" s="85" t="s">
        <v>41</v>
      </c>
      <c r="C22" s="86">
        <f>SUM(C10:C21)</f>
        <v>11460207.59</v>
      </c>
      <c r="D22" s="86">
        <f t="shared" ref="D22:I22" si="3">SUM(D11:D21)</f>
        <v>35865.57</v>
      </c>
      <c r="E22" s="86">
        <f t="shared" si="3"/>
        <v>1054978.83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4953429.6500000004</v>
      </c>
      <c r="J22" s="86">
        <f>SUM(J10:J21)</f>
        <v>5487664.6799999997</v>
      </c>
      <c r="K22" s="86">
        <f>SUM(K10:K21)</f>
        <v>3987942.63</v>
      </c>
      <c r="L22" s="86">
        <f t="shared" ref="L22" si="4">SUM(L10:L21)</f>
        <v>1499722.0500000003</v>
      </c>
      <c r="M22" s="79"/>
    </row>
    <row r="23" spans="1:13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ht="15.75" x14ac:dyDescent="0.25">
      <c r="A24" s="77" t="s">
        <v>42</v>
      </c>
      <c r="B24" s="77" t="s">
        <v>43</v>
      </c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90"/>
    </row>
    <row r="25" spans="1:13" ht="15.75" x14ac:dyDescent="0.25">
      <c r="A25" s="77"/>
      <c r="B25" s="77"/>
      <c r="C25" s="78"/>
      <c r="D25" s="80"/>
      <c r="E25" s="80"/>
      <c r="F25" s="80"/>
      <c r="G25" s="80"/>
      <c r="H25" s="80"/>
      <c r="I25" s="80"/>
      <c r="J25" s="80"/>
      <c r="K25" s="80"/>
      <c r="L25" s="80"/>
      <c r="M25" s="90"/>
    </row>
    <row r="26" spans="1:13" ht="15.75" x14ac:dyDescent="0.25">
      <c r="A26" s="77"/>
      <c r="B26" s="77"/>
      <c r="C26" s="78"/>
      <c r="D26" s="80"/>
      <c r="E26" s="80"/>
      <c r="F26" s="80"/>
      <c r="G26" s="80"/>
      <c r="H26" s="80"/>
      <c r="I26" s="80"/>
      <c r="J26" s="80"/>
      <c r="K26" s="80"/>
      <c r="L26" s="80"/>
      <c r="M26" s="90"/>
    </row>
    <row r="27" spans="1:13" ht="15.75" x14ac:dyDescent="0.25">
      <c r="A27" s="91">
        <v>0</v>
      </c>
      <c r="B27" s="92" t="s">
        <v>44</v>
      </c>
      <c r="C27" s="78"/>
      <c r="D27" s="80"/>
      <c r="E27" s="80"/>
      <c r="F27" s="80"/>
      <c r="G27" s="80"/>
      <c r="H27" s="80"/>
      <c r="I27" s="80"/>
      <c r="J27" s="80"/>
      <c r="K27" s="80"/>
      <c r="L27" s="80"/>
      <c r="M27" s="90"/>
    </row>
    <row r="28" spans="1:13" x14ac:dyDescent="0.2">
      <c r="A28" s="93" t="s">
        <v>45</v>
      </c>
      <c r="B28" s="81" t="s">
        <v>46</v>
      </c>
      <c r="C28" s="80">
        <v>805853.10000000009</v>
      </c>
      <c r="D28" s="80"/>
      <c r="E28" s="80"/>
      <c r="F28" s="80"/>
      <c r="G28" s="80"/>
      <c r="H28" s="80"/>
      <c r="I28" s="80">
        <v>29500</v>
      </c>
      <c r="J28" s="80">
        <f t="shared" ref="J28:J39" si="5">C28+D28-E28+F28-G28+H28-I28</f>
        <v>776353.10000000009</v>
      </c>
      <c r="K28" s="80">
        <v>697983</v>
      </c>
      <c r="L28" s="80">
        <f t="shared" ref="L28:L93" si="6">J28-K28</f>
        <v>78370.100000000093</v>
      </c>
      <c r="M28" s="90">
        <f t="shared" ref="M28:M39" si="7">K28/$K$138</f>
        <v>0.20244411688433467</v>
      </c>
    </row>
    <row r="29" spans="1:13" x14ac:dyDescent="0.2">
      <c r="A29" s="93" t="s">
        <v>47</v>
      </c>
      <c r="B29" s="81" t="s">
        <v>48</v>
      </c>
      <c r="C29" s="80">
        <v>4500</v>
      </c>
      <c r="D29" s="80"/>
      <c r="E29" s="80"/>
      <c r="F29" s="80"/>
      <c r="G29" s="80"/>
      <c r="H29" s="80"/>
      <c r="I29" s="80"/>
      <c r="J29" s="80">
        <f t="shared" si="5"/>
        <v>4500</v>
      </c>
      <c r="K29" s="80">
        <v>4125</v>
      </c>
      <c r="L29" s="80">
        <f t="shared" si="6"/>
        <v>375</v>
      </c>
      <c r="M29" s="90">
        <f t="shared" si="7"/>
        <v>1.1964216637767404E-3</v>
      </c>
    </row>
    <row r="30" spans="1:13" x14ac:dyDescent="0.2">
      <c r="A30" s="93" t="s">
        <v>49</v>
      </c>
      <c r="B30" s="81" t="s">
        <v>50</v>
      </c>
      <c r="C30" s="80">
        <v>107850</v>
      </c>
      <c r="D30" s="80"/>
      <c r="E30" s="80"/>
      <c r="F30" s="80"/>
      <c r="G30" s="80"/>
      <c r="H30" s="80">
        <v>29500</v>
      </c>
      <c r="I30" s="80"/>
      <c r="J30" s="80">
        <f t="shared" si="5"/>
        <v>137350</v>
      </c>
      <c r="K30" s="80">
        <v>105050</v>
      </c>
      <c r="L30" s="80">
        <f t="shared" si="6"/>
        <v>32300</v>
      </c>
      <c r="M30" s="90">
        <f t="shared" si="7"/>
        <v>3.0468871704180986E-2</v>
      </c>
    </row>
    <row r="31" spans="1:13" ht="15" hidden="1" customHeight="1" x14ac:dyDescent="0.2">
      <c r="A31" s="93" t="s">
        <v>51</v>
      </c>
      <c r="B31" s="81" t="s">
        <v>52</v>
      </c>
      <c r="C31" s="80">
        <v>0</v>
      </c>
      <c r="D31" s="80"/>
      <c r="E31" s="80"/>
      <c r="F31" s="80"/>
      <c r="G31" s="80"/>
      <c r="H31" s="80"/>
      <c r="I31" s="80"/>
      <c r="J31" s="80">
        <f t="shared" si="5"/>
        <v>0</v>
      </c>
      <c r="K31" s="80">
        <v>0</v>
      </c>
      <c r="L31" s="80">
        <f t="shared" si="6"/>
        <v>0</v>
      </c>
      <c r="M31" s="90">
        <f t="shared" si="7"/>
        <v>0</v>
      </c>
    </row>
    <row r="32" spans="1:13" ht="15" hidden="1" customHeight="1" x14ac:dyDescent="0.2">
      <c r="A32" s="93" t="s">
        <v>53</v>
      </c>
      <c r="B32" s="81" t="s">
        <v>52</v>
      </c>
      <c r="C32" s="80">
        <v>0</v>
      </c>
      <c r="D32" s="80"/>
      <c r="E32" s="80"/>
      <c r="F32" s="80"/>
      <c r="G32" s="80"/>
      <c r="H32" s="80"/>
      <c r="I32" s="80"/>
      <c r="J32" s="80">
        <f t="shared" si="5"/>
        <v>0</v>
      </c>
      <c r="K32" s="80">
        <v>0</v>
      </c>
      <c r="L32" s="80">
        <f t="shared" si="6"/>
        <v>0</v>
      </c>
      <c r="M32" s="90">
        <f t="shared" si="7"/>
        <v>0</v>
      </c>
    </row>
    <row r="33" spans="1:13" x14ac:dyDescent="0.2">
      <c r="A33" s="93" t="s">
        <v>54</v>
      </c>
      <c r="B33" s="81" t="s">
        <v>55</v>
      </c>
      <c r="C33" s="80">
        <v>276090.01</v>
      </c>
      <c r="D33" s="80"/>
      <c r="E33" s="80"/>
      <c r="F33" s="80"/>
      <c r="G33" s="80"/>
      <c r="H33" s="80"/>
      <c r="I33" s="80">
        <v>260706.82</v>
      </c>
      <c r="J33" s="80">
        <f t="shared" si="5"/>
        <v>15383.190000000002</v>
      </c>
      <c r="K33" s="80">
        <v>9549.48</v>
      </c>
      <c r="L33" s="80">
        <f t="shared" si="6"/>
        <v>5833.7100000000028</v>
      </c>
      <c r="M33" s="90">
        <f t="shared" si="7"/>
        <v>2.7697466060127773E-3</v>
      </c>
    </row>
    <row r="34" spans="1:13" x14ac:dyDescent="0.2">
      <c r="A34" s="93" t="s">
        <v>56</v>
      </c>
      <c r="B34" s="81" t="s">
        <v>57</v>
      </c>
      <c r="C34" s="80">
        <v>42755.839999999997</v>
      </c>
      <c r="D34" s="80"/>
      <c r="E34" s="80"/>
      <c r="F34" s="80"/>
      <c r="G34" s="80"/>
      <c r="H34" s="80"/>
      <c r="I34" s="80"/>
      <c r="J34" s="80">
        <f t="shared" si="5"/>
        <v>42755.839999999997</v>
      </c>
      <c r="K34" s="80">
        <v>26400.400000000001</v>
      </c>
      <c r="L34" s="80">
        <f t="shared" si="6"/>
        <v>16355.439999999995</v>
      </c>
      <c r="M34" s="90">
        <f t="shared" si="7"/>
        <v>7.6572146648173226E-3</v>
      </c>
    </row>
    <row r="35" spans="1:13" x14ac:dyDescent="0.2">
      <c r="A35" s="93" t="s">
        <v>58</v>
      </c>
      <c r="B35" s="81" t="s">
        <v>59</v>
      </c>
      <c r="C35" s="80">
        <v>90546.57</v>
      </c>
      <c r="D35" s="80"/>
      <c r="E35" s="80"/>
      <c r="F35" s="80"/>
      <c r="G35" s="80"/>
      <c r="H35" s="80"/>
      <c r="I35" s="80"/>
      <c r="J35" s="80">
        <f t="shared" si="5"/>
        <v>90546.57</v>
      </c>
      <c r="K35" s="80">
        <v>77295.69</v>
      </c>
      <c r="L35" s="80">
        <f t="shared" si="6"/>
        <v>13250.880000000005</v>
      </c>
      <c r="M35" s="90">
        <f t="shared" si="7"/>
        <v>2.2418966795774823E-2</v>
      </c>
    </row>
    <row r="36" spans="1:13" x14ac:dyDescent="0.2">
      <c r="A36" s="93" t="s">
        <v>60</v>
      </c>
      <c r="B36" s="81" t="s">
        <v>61</v>
      </c>
      <c r="C36" s="80">
        <v>8486.09</v>
      </c>
      <c r="D36" s="80"/>
      <c r="E36" s="80"/>
      <c r="F36" s="80"/>
      <c r="G36" s="80"/>
      <c r="H36" s="80"/>
      <c r="I36" s="80"/>
      <c r="J36" s="80">
        <f t="shared" si="5"/>
        <v>8486.09</v>
      </c>
      <c r="K36" s="80">
        <v>7244.07</v>
      </c>
      <c r="L36" s="80">
        <f t="shared" si="6"/>
        <v>1242.0200000000004</v>
      </c>
      <c r="M36" s="90">
        <f t="shared" si="7"/>
        <v>2.1010817653127688E-3</v>
      </c>
    </row>
    <row r="37" spans="1:13" x14ac:dyDescent="0.2">
      <c r="A37" s="93" t="s">
        <v>62</v>
      </c>
      <c r="B37" s="81" t="s">
        <v>63</v>
      </c>
      <c r="C37" s="80">
        <v>74453</v>
      </c>
      <c r="D37" s="80"/>
      <c r="E37" s="80"/>
      <c r="F37" s="80"/>
      <c r="G37" s="80"/>
      <c r="H37" s="80"/>
      <c r="I37" s="80"/>
      <c r="J37" s="80">
        <f t="shared" si="5"/>
        <v>74453</v>
      </c>
      <c r="K37" s="80">
        <v>0</v>
      </c>
      <c r="L37" s="80">
        <f t="shared" si="6"/>
        <v>74453</v>
      </c>
      <c r="M37" s="90">
        <f t="shared" si="7"/>
        <v>0</v>
      </c>
    </row>
    <row r="38" spans="1:13" x14ac:dyDescent="0.2">
      <c r="A38" s="93" t="s">
        <v>64</v>
      </c>
      <c r="B38" s="81" t="s">
        <v>65</v>
      </c>
      <c r="C38" s="80">
        <v>74453</v>
      </c>
      <c r="D38" s="80"/>
      <c r="E38" s="80"/>
      <c r="F38" s="80"/>
      <c r="G38" s="80"/>
      <c r="H38" s="80"/>
      <c r="I38" s="80"/>
      <c r="J38" s="80">
        <f t="shared" si="5"/>
        <v>74453</v>
      </c>
      <c r="K38" s="80">
        <v>65494.67</v>
      </c>
      <c r="L38" s="80">
        <f t="shared" si="6"/>
        <v>8958.3300000000017</v>
      </c>
      <c r="M38" s="90">
        <f t="shared" si="7"/>
        <v>1.8996179890886922E-2</v>
      </c>
    </row>
    <row r="39" spans="1:13" x14ac:dyDescent="0.2">
      <c r="A39" s="93" t="s">
        <v>66</v>
      </c>
      <c r="B39" s="81" t="s">
        <v>67</v>
      </c>
      <c r="C39" s="80">
        <v>4400</v>
      </c>
      <c r="D39" s="80"/>
      <c r="E39" s="80"/>
      <c r="F39" s="80"/>
      <c r="G39" s="80"/>
      <c r="H39" s="80"/>
      <c r="I39" s="80"/>
      <c r="J39" s="80">
        <f t="shared" si="5"/>
        <v>4400</v>
      </c>
      <c r="K39" s="80">
        <v>0</v>
      </c>
      <c r="L39" s="80">
        <f t="shared" si="6"/>
        <v>4400</v>
      </c>
      <c r="M39" s="90">
        <f t="shared" si="7"/>
        <v>0</v>
      </c>
    </row>
    <row r="40" spans="1:13" x14ac:dyDescent="0.2">
      <c r="A40" s="93"/>
      <c r="B40" s="81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0"/>
    </row>
    <row r="41" spans="1:13" x14ac:dyDescent="0.2">
      <c r="A41" s="93"/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0"/>
    </row>
    <row r="42" spans="1:13" ht="15.75" x14ac:dyDescent="0.25">
      <c r="A42" s="91">
        <v>1</v>
      </c>
      <c r="B42" s="92" t="s">
        <v>68</v>
      </c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90"/>
    </row>
    <row r="43" spans="1:13" x14ac:dyDescent="0.2">
      <c r="A43" s="93">
        <v>111</v>
      </c>
      <c r="B43" s="81" t="s">
        <v>70</v>
      </c>
      <c r="C43" s="80">
        <v>11725</v>
      </c>
      <c r="D43" s="80">
        <v>2700</v>
      </c>
      <c r="E43" s="80"/>
      <c r="F43" s="80"/>
      <c r="G43" s="80"/>
      <c r="H43" s="80"/>
      <c r="I43" s="80"/>
      <c r="J43" s="80">
        <f t="shared" ref="J43:J107" si="8">C43+D43-E43+F43-G43+H43-I43</f>
        <v>14425</v>
      </c>
      <c r="K43" s="80">
        <v>11490.32</v>
      </c>
      <c r="L43" s="80">
        <f t="shared" si="6"/>
        <v>2934.6800000000003</v>
      </c>
      <c r="M43" s="90">
        <f t="shared" ref="M43:M76" si="9">K43/$K$138</f>
        <v>3.3326709749641587E-3</v>
      </c>
    </row>
    <row r="44" spans="1:13" x14ac:dyDescent="0.2">
      <c r="A44" s="93">
        <v>113</v>
      </c>
      <c r="B44" s="81" t="s">
        <v>72</v>
      </c>
      <c r="C44" s="80">
        <v>30227.33</v>
      </c>
      <c r="D44" s="80"/>
      <c r="E44" s="80"/>
      <c r="F44" s="80"/>
      <c r="G44" s="80"/>
      <c r="H44" s="80"/>
      <c r="I44" s="80"/>
      <c r="J44" s="80">
        <f t="shared" si="8"/>
        <v>30227.33</v>
      </c>
      <c r="K44" s="80">
        <v>21457</v>
      </c>
      <c r="L44" s="80">
        <f t="shared" si="6"/>
        <v>8770.3300000000017</v>
      </c>
      <c r="M44" s="90">
        <f t="shared" si="9"/>
        <v>6.2234229429472768E-3</v>
      </c>
    </row>
    <row r="45" spans="1:13" x14ac:dyDescent="0.2">
      <c r="A45" s="93">
        <v>114</v>
      </c>
      <c r="B45" s="81" t="s">
        <v>74</v>
      </c>
      <c r="C45" s="80">
        <v>500</v>
      </c>
      <c r="D45" s="80"/>
      <c r="E45" s="80"/>
      <c r="F45" s="80"/>
      <c r="G45" s="80"/>
      <c r="H45" s="80"/>
      <c r="I45" s="80"/>
      <c r="J45" s="80">
        <f t="shared" si="8"/>
        <v>500</v>
      </c>
      <c r="K45" s="80">
        <v>174.72</v>
      </c>
      <c r="L45" s="80">
        <f t="shared" si="6"/>
        <v>325.27999999999997</v>
      </c>
      <c r="M45" s="90">
        <f t="shared" si="9"/>
        <v>5.0676071053350805E-5</v>
      </c>
    </row>
    <row r="46" spans="1:13" x14ac:dyDescent="0.2">
      <c r="A46" s="93">
        <v>121</v>
      </c>
      <c r="B46" s="81" t="s">
        <v>76</v>
      </c>
      <c r="C46" s="80">
        <v>7000</v>
      </c>
      <c r="D46" s="80"/>
      <c r="E46" s="80"/>
      <c r="F46" s="80"/>
      <c r="G46" s="80"/>
      <c r="H46" s="80">
        <v>4500</v>
      </c>
      <c r="I46" s="80"/>
      <c r="J46" s="80">
        <f t="shared" si="8"/>
        <v>11500</v>
      </c>
      <c r="K46" s="80">
        <v>7899</v>
      </c>
      <c r="L46" s="80">
        <f t="shared" si="6"/>
        <v>3601</v>
      </c>
      <c r="M46" s="90">
        <f t="shared" si="9"/>
        <v>2.2910387205266596E-3</v>
      </c>
    </row>
    <row r="47" spans="1:13" x14ac:dyDescent="0.2">
      <c r="A47" s="93">
        <v>122</v>
      </c>
      <c r="B47" s="81" t="s">
        <v>78</v>
      </c>
      <c r="C47" s="80">
        <v>13750</v>
      </c>
      <c r="D47" s="80"/>
      <c r="E47" s="80"/>
      <c r="F47" s="80"/>
      <c r="G47" s="80"/>
      <c r="H47" s="80"/>
      <c r="I47" s="80"/>
      <c r="J47" s="80">
        <f t="shared" si="8"/>
        <v>13750</v>
      </c>
      <c r="K47" s="80">
        <v>11936</v>
      </c>
      <c r="L47" s="80">
        <f t="shared" si="6"/>
        <v>1814</v>
      </c>
      <c r="M47" s="90">
        <f t="shared" si="9"/>
        <v>3.4619367221428296E-3</v>
      </c>
    </row>
    <row r="48" spans="1:13" x14ac:dyDescent="0.2">
      <c r="A48" s="93">
        <v>131</v>
      </c>
      <c r="B48" s="81" t="s">
        <v>80</v>
      </c>
      <c r="C48" s="80">
        <v>1669933.26</v>
      </c>
      <c r="D48" s="80"/>
      <c r="E48" s="80">
        <v>784576.06</v>
      </c>
      <c r="F48" s="80"/>
      <c r="G48" s="80"/>
      <c r="H48" s="80">
        <v>81000</v>
      </c>
      <c r="I48" s="80"/>
      <c r="J48" s="80">
        <f t="shared" si="8"/>
        <v>966357.2</v>
      </c>
      <c r="K48" s="80">
        <v>920668.7</v>
      </c>
      <c r="L48" s="80">
        <f t="shared" si="6"/>
        <v>45688.5</v>
      </c>
      <c r="M48" s="90">
        <f t="shared" si="9"/>
        <v>0.26703223705240448</v>
      </c>
    </row>
    <row r="49" spans="1:13" ht="15" hidden="1" customHeight="1" x14ac:dyDescent="0.2">
      <c r="A49" s="93" t="s">
        <v>81</v>
      </c>
      <c r="B49" s="81" t="s">
        <v>82</v>
      </c>
      <c r="C49" s="80">
        <v>0</v>
      </c>
      <c r="D49" s="80" t="b">
        <v>0</v>
      </c>
      <c r="E49" s="80" t="b">
        <v>0</v>
      </c>
      <c r="F49" s="80"/>
      <c r="G49" s="80"/>
      <c r="H49" s="80"/>
      <c r="I49" s="80"/>
      <c r="J49" s="80">
        <f t="shared" si="8"/>
        <v>0</v>
      </c>
      <c r="K49" s="80">
        <v>0</v>
      </c>
      <c r="L49" s="80">
        <f t="shared" si="6"/>
        <v>0</v>
      </c>
      <c r="M49" s="90">
        <f t="shared" si="9"/>
        <v>0</v>
      </c>
    </row>
    <row r="50" spans="1:13" ht="15" hidden="1" customHeight="1" x14ac:dyDescent="0.2">
      <c r="A50" s="93" t="s">
        <v>83</v>
      </c>
      <c r="B50" s="81" t="s">
        <v>84</v>
      </c>
      <c r="C50" s="80">
        <v>0</v>
      </c>
      <c r="D50" s="80" t="b">
        <v>0</v>
      </c>
      <c r="E50" s="80" t="b">
        <v>0</v>
      </c>
      <c r="F50" s="80"/>
      <c r="G50" s="80"/>
      <c r="H50" s="80"/>
      <c r="I50" s="80"/>
      <c r="J50" s="80">
        <f t="shared" si="8"/>
        <v>0</v>
      </c>
      <c r="K50" s="80">
        <v>0</v>
      </c>
      <c r="L50" s="80">
        <f t="shared" si="6"/>
        <v>0</v>
      </c>
      <c r="M50" s="90">
        <f t="shared" si="9"/>
        <v>0</v>
      </c>
    </row>
    <row r="51" spans="1:13" x14ac:dyDescent="0.2">
      <c r="A51" s="93">
        <v>135</v>
      </c>
      <c r="B51" s="81" t="s">
        <v>86</v>
      </c>
      <c r="C51" s="80">
        <v>125004.8</v>
      </c>
      <c r="D51" s="80"/>
      <c r="E51" s="80">
        <v>33600</v>
      </c>
      <c r="F51" s="80">
        <v>65175</v>
      </c>
      <c r="G51" s="80"/>
      <c r="H51" s="80">
        <v>29500</v>
      </c>
      <c r="I51" s="80"/>
      <c r="J51" s="80">
        <f t="shared" si="8"/>
        <v>186079.8</v>
      </c>
      <c r="K51" s="80">
        <v>157829.92000000001</v>
      </c>
      <c r="L51" s="80">
        <f t="shared" si="6"/>
        <v>28249.879999999976</v>
      </c>
      <c r="M51" s="90">
        <f t="shared" si="9"/>
        <v>4.5777244964884806E-2</v>
      </c>
    </row>
    <row r="52" spans="1:13" x14ac:dyDescent="0.2">
      <c r="A52" s="93">
        <v>141</v>
      </c>
      <c r="B52" s="81" t="s">
        <v>88</v>
      </c>
      <c r="C52" s="80">
        <v>579657.19999999995</v>
      </c>
      <c r="D52" s="80"/>
      <c r="E52" s="80">
        <v>200937.19999999995</v>
      </c>
      <c r="F52" s="80"/>
      <c r="G52" s="80"/>
      <c r="H52" s="80">
        <v>20165</v>
      </c>
      <c r="I52" s="80"/>
      <c r="J52" s="80">
        <f t="shared" si="8"/>
        <v>398885</v>
      </c>
      <c r="K52" s="80">
        <v>192423.90000000002</v>
      </c>
      <c r="L52" s="80">
        <f t="shared" si="6"/>
        <v>206461.09999999998</v>
      </c>
      <c r="M52" s="90">
        <f t="shared" si="9"/>
        <v>5.5810938809311303E-2</v>
      </c>
    </row>
    <row r="53" spans="1:13" x14ac:dyDescent="0.2">
      <c r="A53" s="93">
        <v>142</v>
      </c>
      <c r="B53" s="81" t="s">
        <v>90</v>
      </c>
      <c r="C53" s="80">
        <v>9000</v>
      </c>
      <c r="D53" s="80"/>
      <c r="E53" s="80"/>
      <c r="F53" s="80"/>
      <c r="G53" s="80"/>
      <c r="H53" s="80">
        <v>9000</v>
      </c>
      <c r="I53" s="80"/>
      <c r="J53" s="80">
        <f t="shared" si="8"/>
        <v>18000</v>
      </c>
      <c r="K53" s="80">
        <v>9000</v>
      </c>
      <c r="L53" s="80">
        <f t="shared" si="6"/>
        <v>9000</v>
      </c>
      <c r="M53" s="90">
        <f t="shared" si="9"/>
        <v>2.6103745391492517E-3</v>
      </c>
    </row>
    <row r="54" spans="1:13" x14ac:dyDescent="0.2">
      <c r="A54" s="93">
        <v>143</v>
      </c>
      <c r="B54" s="81" t="s">
        <v>92</v>
      </c>
      <c r="C54" s="80">
        <v>22500</v>
      </c>
      <c r="D54" s="80">
        <v>20000</v>
      </c>
      <c r="E54" s="80"/>
      <c r="F54" s="80"/>
      <c r="G54" s="80"/>
      <c r="H54" s="80">
        <v>20000</v>
      </c>
      <c r="I54" s="80"/>
      <c r="J54" s="80">
        <f t="shared" si="8"/>
        <v>62500</v>
      </c>
      <c r="K54" s="80">
        <v>44907.61</v>
      </c>
      <c r="L54" s="80">
        <f t="shared" si="6"/>
        <v>17592.39</v>
      </c>
      <c r="M54" s="90">
        <f t="shared" si="9"/>
        <v>1.3025075750893813E-2</v>
      </c>
    </row>
    <row r="55" spans="1:13" x14ac:dyDescent="0.2">
      <c r="A55" s="93">
        <v>151</v>
      </c>
      <c r="B55" s="81" t="s">
        <v>94</v>
      </c>
      <c r="C55" s="80">
        <v>71000</v>
      </c>
      <c r="D55" s="80"/>
      <c r="E55" s="80"/>
      <c r="F55" s="80"/>
      <c r="G55" s="80"/>
      <c r="H55" s="80"/>
      <c r="I55" s="80"/>
      <c r="J55" s="80">
        <f t="shared" si="8"/>
        <v>71000</v>
      </c>
      <c r="K55" s="80">
        <v>64680</v>
      </c>
      <c r="L55" s="80">
        <f t="shared" si="6"/>
        <v>6320</v>
      </c>
      <c r="M55" s="90">
        <f t="shared" si="9"/>
        <v>1.8759891688019288E-2</v>
      </c>
    </row>
    <row r="56" spans="1:13" ht="15" hidden="1" customHeight="1" x14ac:dyDescent="0.2">
      <c r="A56" s="93" t="s">
        <v>95</v>
      </c>
      <c r="B56" s="81" t="s">
        <v>96</v>
      </c>
      <c r="C56" s="80">
        <v>0</v>
      </c>
      <c r="D56" s="80"/>
      <c r="E56" s="80"/>
      <c r="F56" s="80"/>
      <c r="G56" s="80"/>
      <c r="H56" s="80"/>
      <c r="I56" s="80"/>
      <c r="J56" s="80">
        <f t="shared" si="8"/>
        <v>0</v>
      </c>
      <c r="K56" s="80">
        <v>0</v>
      </c>
      <c r="L56" s="80">
        <f t="shared" si="6"/>
        <v>0</v>
      </c>
      <c r="M56" s="90">
        <f t="shared" si="9"/>
        <v>0</v>
      </c>
    </row>
    <row r="57" spans="1:13" x14ac:dyDescent="0.2">
      <c r="A57" s="93">
        <v>158</v>
      </c>
      <c r="B57" s="81" t="s">
        <v>98</v>
      </c>
      <c r="C57" s="80">
        <v>5000</v>
      </c>
      <c r="D57" s="80"/>
      <c r="E57" s="80"/>
      <c r="F57" s="80"/>
      <c r="G57" s="80"/>
      <c r="H57" s="80"/>
      <c r="I57" s="80">
        <v>3000</v>
      </c>
      <c r="J57" s="80">
        <f t="shared" si="8"/>
        <v>2000</v>
      </c>
      <c r="K57" s="80">
        <v>1454</v>
      </c>
      <c r="L57" s="80">
        <f t="shared" si="6"/>
        <v>546</v>
      </c>
      <c r="M57" s="90">
        <f t="shared" si="9"/>
        <v>4.2172050888033467E-4</v>
      </c>
    </row>
    <row r="58" spans="1:13" x14ac:dyDescent="0.2">
      <c r="A58" s="93">
        <v>162</v>
      </c>
      <c r="B58" s="81" t="s">
        <v>100</v>
      </c>
      <c r="C58" s="80">
        <v>1500</v>
      </c>
      <c r="D58" s="80"/>
      <c r="E58" s="80"/>
      <c r="F58" s="80"/>
      <c r="G58" s="80"/>
      <c r="H58" s="80">
        <v>750</v>
      </c>
      <c r="I58" s="80"/>
      <c r="J58" s="80">
        <f t="shared" si="8"/>
        <v>2250</v>
      </c>
      <c r="K58" s="80">
        <v>1885</v>
      </c>
      <c r="L58" s="80">
        <f t="shared" si="6"/>
        <v>365</v>
      </c>
      <c r="M58" s="90">
        <f t="shared" si="9"/>
        <v>5.4672844514403775E-4</v>
      </c>
    </row>
    <row r="59" spans="1:13" x14ac:dyDescent="0.2">
      <c r="A59" s="93">
        <v>164</v>
      </c>
      <c r="B59" s="81" t="s">
        <v>102</v>
      </c>
      <c r="C59" s="80">
        <v>10000</v>
      </c>
      <c r="D59" s="80"/>
      <c r="E59" s="80"/>
      <c r="F59" s="80">
        <v>7500</v>
      </c>
      <c r="G59" s="80"/>
      <c r="H59" s="80"/>
      <c r="I59" s="80">
        <v>3000</v>
      </c>
      <c r="J59" s="80">
        <f t="shared" si="8"/>
        <v>14500</v>
      </c>
      <c r="K59" s="80">
        <v>4000</v>
      </c>
      <c r="L59" s="80">
        <f t="shared" si="6"/>
        <v>10500</v>
      </c>
      <c r="M59" s="90">
        <f t="shared" si="9"/>
        <v>1.1601664618441118E-3</v>
      </c>
    </row>
    <row r="60" spans="1:13" x14ac:dyDescent="0.2">
      <c r="A60" s="93">
        <v>165</v>
      </c>
      <c r="B60" s="81" t="s">
        <v>256</v>
      </c>
      <c r="C60" s="80">
        <v>7300</v>
      </c>
      <c r="D60" s="80"/>
      <c r="E60" s="80"/>
      <c r="F60" s="80"/>
      <c r="G60" s="80"/>
      <c r="H60" s="80"/>
      <c r="I60" s="80"/>
      <c r="J60" s="80">
        <f t="shared" si="8"/>
        <v>7300</v>
      </c>
      <c r="K60" s="80">
        <v>1637.48</v>
      </c>
      <c r="L60" s="80">
        <f t="shared" si="6"/>
        <v>5662.52</v>
      </c>
      <c r="M60" s="90">
        <f t="shared" si="9"/>
        <v>4.7493734448512406E-4</v>
      </c>
    </row>
    <row r="61" spans="1:13" x14ac:dyDescent="0.2">
      <c r="A61" s="93">
        <v>168</v>
      </c>
      <c r="B61" s="81" t="s">
        <v>106</v>
      </c>
      <c r="C61" s="80">
        <v>5500</v>
      </c>
      <c r="D61" s="80"/>
      <c r="E61" s="80"/>
      <c r="F61" s="80"/>
      <c r="G61" s="80"/>
      <c r="H61" s="80"/>
      <c r="I61" s="80"/>
      <c r="J61" s="80">
        <f t="shared" si="8"/>
        <v>5500</v>
      </c>
      <c r="K61" s="80">
        <v>1740</v>
      </c>
      <c r="L61" s="80">
        <f t="shared" si="6"/>
        <v>3760</v>
      </c>
      <c r="M61" s="90">
        <f t="shared" si="9"/>
        <v>5.0467241090218864E-4</v>
      </c>
    </row>
    <row r="62" spans="1:13" x14ac:dyDescent="0.2">
      <c r="A62" s="93">
        <v>174</v>
      </c>
      <c r="B62" s="81" t="s">
        <v>108</v>
      </c>
      <c r="C62" s="80">
        <v>283206.82</v>
      </c>
      <c r="D62" s="80"/>
      <c r="E62" s="80">
        <v>18000</v>
      </c>
      <c r="F62" s="80"/>
      <c r="G62" s="80"/>
      <c r="H62" s="80"/>
      <c r="I62" s="80">
        <v>260706.82</v>
      </c>
      <c r="J62" s="80">
        <f t="shared" si="8"/>
        <v>4500</v>
      </c>
      <c r="K62" s="80">
        <v>0</v>
      </c>
      <c r="L62" s="80">
        <f t="shared" si="6"/>
        <v>4500</v>
      </c>
      <c r="M62" s="90">
        <f t="shared" si="9"/>
        <v>0</v>
      </c>
    </row>
    <row r="63" spans="1:13" x14ac:dyDescent="0.2">
      <c r="A63" s="93">
        <v>181</v>
      </c>
      <c r="B63" s="81" t="s">
        <v>110</v>
      </c>
      <c r="C63" s="80">
        <v>260706.83</v>
      </c>
      <c r="D63" s="80"/>
      <c r="E63" s="80"/>
      <c r="F63" s="80"/>
      <c r="G63" s="80"/>
      <c r="H63" s="80"/>
      <c r="I63" s="80"/>
      <c r="J63" s="80">
        <f t="shared" si="8"/>
        <v>260706.83</v>
      </c>
      <c r="K63" s="80">
        <v>0</v>
      </c>
      <c r="L63" s="80">
        <f t="shared" si="6"/>
        <v>260706.83</v>
      </c>
      <c r="M63" s="90">
        <f t="shared" si="9"/>
        <v>0</v>
      </c>
    </row>
    <row r="64" spans="1:13" ht="15" hidden="1" customHeight="1" x14ac:dyDescent="0.2">
      <c r="A64" s="93" t="s">
        <v>111</v>
      </c>
      <c r="B64" s="81" t="s">
        <v>112</v>
      </c>
      <c r="C64" s="80">
        <v>0</v>
      </c>
      <c r="D64" s="80"/>
      <c r="E64" s="80"/>
      <c r="F64" s="80"/>
      <c r="G64" s="80"/>
      <c r="H64" s="80"/>
      <c r="I64" s="80"/>
      <c r="J64" s="80">
        <f t="shared" si="8"/>
        <v>0</v>
      </c>
      <c r="K64" s="80">
        <v>0</v>
      </c>
      <c r="L64" s="80">
        <f t="shared" si="6"/>
        <v>0</v>
      </c>
      <c r="M64" s="90">
        <f t="shared" si="9"/>
        <v>0</v>
      </c>
    </row>
    <row r="65" spans="1:13" x14ac:dyDescent="0.2">
      <c r="A65" s="93">
        <v>183</v>
      </c>
      <c r="B65" s="81" t="s">
        <v>114</v>
      </c>
      <c r="C65" s="80">
        <v>17000</v>
      </c>
      <c r="D65" s="80"/>
      <c r="E65" s="80"/>
      <c r="F65" s="80"/>
      <c r="G65" s="80"/>
      <c r="H65" s="80"/>
      <c r="I65" s="80">
        <v>3000</v>
      </c>
      <c r="J65" s="80">
        <f t="shared" si="8"/>
        <v>14000</v>
      </c>
      <c r="K65" s="80">
        <v>13700</v>
      </c>
      <c r="L65" s="80">
        <f t="shared" si="6"/>
        <v>300</v>
      </c>
      <c r="M65" s="90">
        <f t="shared" si="9"/>
        <v>3.9735701318160833E-3</v>
      </c>
    </row>
    <row r="66" spans="1:13" x14ac:dyDescent="0.2">
      <c r="A66" s="93">
        <v>184</v>
      </c>
      <c r="B66" s="81" t="s">
        <v>116</v>
      </c>
      <c r="C66" s="80">
        <v>54000</v>
      </c>
      <c r="D66" s="80"/>
      <c r="E66" s="80"/>
      <c r="F66" s="80"/>
      <c r="G66" s="80"/>
      <c r="H66" s="80"/>
      <c r="I66" s="80"/>
      <c r="J66" s="80">
        <f t="shared" si="8"/>
        <v>54000</v>
      </c>
      <c r="K66" s="80">
        <v>49500</v>
      </c>
      <c r="L66" s="80">
        <f t="shared" si="6"/>
        <v>4500</v>
      </c>
      <c r="M66" s="90">
        <f t="shared" si="9"/>
        <v>1.4357059965320884E-2</v>
      </c>
    </row>
    <row r="67" spans="1:13" x14ac:dyDescent="0.2">
      <c r="A67" s="93">
        <v>185</v>
      </c>
      <c r="B67" s="81" t="s">
        <v>118</v>
      </c>
      <c r="C67" s="80">
        <v>26000</v>
      </c>
      <c r="D67" s="80"/>
      <c r="E67" s="80"/>
      <c r="F67" s="80"/>
      <c r="G67" s="80">
        <v>18500</v>
      </c>
      <c r="H67" s="80"/>
      <c r="I67" s="80">
        <v>4000</v>
      </c>
      <c r="J67" s="80">
        <f t="shared" si="8"/>
        <v>3500</v>
      </c>
      <c r="K67" s="80">
        <v>2560</v>
      </c>
      <c r="L67" s="80">
        <f t="shared" si="6"/>
        <v>940</v>
      </c>
      <c r="M67" s="90">
        <f t="shared" si="9"/>
        <v>7.4250653558023151E-4</v>
      </c>
    </row>
    <row r="68" spans="1:13" x14ac:dyDescent="0.2">
      <c r="A68" s="93">
        <v>186</v>
      </c>
      <c r="B68" s="81" t="s">
        <v>120</v>
      </c>
      <c r="C68" s="80">
        <v>12687.970000000001</v>
      </c>
      <c r="D68" s="80"/>
      <c r="E68" s="80"/>
      <c r="F68" s="80"/>
      <c r="G68" s="80"/>
      <c r="H68" s="80"/>
      <c r="I68" s="80">
        <v>10000</v>
      </c>
      <c r="J68" s="80">
        <f t="shared" si="8"/>
        <v>2687.9700000000012</v>
      </c>
      <c r="K68" s="80">
        <v>885</v>
      </c>
      <c r="L68" s="80">
        <f t="shared" si="6"/>
        <v>1802.9700000000012</v>
      </c>
      <c r="M68" s="90">
        <f t="shared" si="9"/>
        <v>2.5668682968300974E-4</v>
      </c>
    </row>
    <row r="69" spans="1:13" x14ac:dyDescent="0.2">
      <c r="A69" s="93">
        <v>187</v>
      </c>
      <c r="B69" s="81" t="s">
        <v>122</v>
      </c>
      <c r="C69" s="80">
        <v>5600</v>
      </c>
      <c r="D69" s="80"/>
      <c r="E69" s="80"/>
      <c r="F69" s="80"/>
      <c r="G69" s="80"/>
      <c r="H69" s="80"/>
      <c r="I69" s="80">
        <v>2000</v>
      </c>
      <c r="J69" s="80">
        <f t="shared" si="8"/>
        <v>3600</v>
      </c>
      <c r="K69" s="80">
        <v>1600</v>
      </c>
      <c r="L69" s="80">
        <f t="shared" si="6"/>
        <v>2000</v>
      </c>
      <c r="M69" s="90">
        <f t="shared" si="9"/>
        <v>4.6406658473764471E-4</v>
      </c>
    </row>
    <row r="70" spans="1:13" x14ac:dyDescent="0.2">
      <c r="A70" s="93">
        <v>188</v>
      </c>
      <c r="B70" s="81" t="s">
        <v>124</v>
      </c>
      <c r="C70" s="80">
        <v>208565.45</v>
      </c>
      <c r="D70" s="80"/>
      <c r="E70" s="80"/>
      <c r="F70" s="80"/>
      <c r="G70" s="80"/>
      <c r="H70" s="80"/>
      <c r="I70" s="80">
        <v>208565.45</v>
      </c>
      <c r="J70" s="80">
        <f t="shared" si="8"/>
        <v>0</v>
      </c>
      <c r="K70" s="80">
        <v>0</v>
      </c>
      <c r="L70" s="80">
        <f t="shared" si="6"/>
        <v>0</v>
      </c>
      <c r="M70" s="90">
        <f t="shared" si="9"/>
        <v>0</v>
      </c>
    </row>
    <row r="71" spans="1:13" x14ac:dyDescent="0.2">
      <c r="A71" s="93">
        <v>189</v>
      </c>
      <c r="B71" s="81" t="s">
        <v>126</v>
      </c>
      <c r="C71" s="80">
        <v>228200</v>
      </c>
      <c r="D71" s="80"/>
      <c r="E71" s="80"/>
      <c r="F71" s="80"/>
      <c r="G71" s="80"/>
      <c r="H71" s="80"/>
      <c r="I71" s="80"/>
      <c r="J71" s="80">
        <f t="shared" si="8"/>
        <v>228200</v>
      </c>
      <c r="K71" s="80">
        <v>219500</v>
      </c>
      <c r="L71" s="80">
        <f t="shared" si="6"/>
        <v>8700</v>
      </c>
      <c r="M71" s="90">
        <f t="shared" si="9"/>
        <v>6.3664134593695632E-2</v>
      </c>
    </row>
    <row r="72" spans="1:13" x14ac:dyDescent="0.2">
      <c r="A72" s="93">
        <v>191</v>
      </c>
      <c r="B72" s="81" t="s">
        <v>128</v>
      </c>
      <c r="C72" s="80">
        <v>8000</v>
      </c>
      <c r="D72" s="80"/>
      <c r="E72" s="80"/>
      <c r="F72" s="80"/>
      <c r="G72" s="80"/>
      <c r="H72" s="80"/>
      <c r="I72" s="80"/>
      <c r="J72" s="80">
        <f t="shared" si="8"/>
        <v>8000</v>
      </c>
      <c r="K72" s="80">
        <v>7507.9900000000007</v>
      </c>
      <c r="L72" s="80">
        <f t="shared" si="6"/>
        <v>492.00999999999931</v>
      </c>
      <c r="M72" s="90">
        <f t="shared" si="9"/>
        <v>2.1776295484652436E-3</v>
      </c>
    </row>
    <row r="73" spans="1:13" x14ac:dyDescent="0.2">
      <c r="A73" s="93">
        <v>194</v>
      </c>
      <c r="B73" s="81" t="s">
        <v>130</v>
      </c>
      <c r="C73" s="80">
        <v>2500</v>
      </c>
      <c r="D73" s="80"/>
      <c r="E73" s="80"/>
      <c r="F73" s="80"/>
      <c r="G73" s="80"/>
      <c r="H73" s="80"/>
      <c r="I73" s="80"/>
      <c r="J73" s="80">
        <f t="shared" si="8"/>
        <v>2500</v>
      </c>
      <c r="K73" s="80">
        <v>2159.4900000000002</v>
      </c>
      <c r="L73" s="80">
        <f t="shared" si="6"/>
        <v>340.50999999999976</v>
      </c>
      <c r="M73" s="90">
        <f t="shared" si="9"/>
        <v>6.2634196817193529E-4</v>
      </c>
    </row>
    <row r="74" spans="1:13" x14ac:dyDescent="0.2">
      <c r="A74" s="93">
        <v>195</v>
      </c>
      <c r="B74" s="81" t="s">
        <v>132</v>
      </c>
      <c r="C74" s="80">
        <v>5000</v>
      </c>
      <c r="D74" s="80">
        <v>2000</v>
      </c>
      <c r="E74" s="80"/>
      <c r="F74" s="80"/>
      <c r="G74" s="80"/>
      <c r="H74" s="80"/>
      <c r="I74" s="80">
        <v>2000</v>
      </c>
      <c r="J74" s="80">
        <f t="shared" si="8"/>
        <v>5000</v>
      </c>
      <c r="K74" s="80">
        <v>3812.14</v>
      </c>
      <c r="L74" s="80">
        <f t="shared" si="6"/>
        <v>1187.8600000000001</v>
      </c>
      <c r="M74" s="90">
        <f t="shared" si="9"/>
        <v>1.105679243963603E-3</v>
      </c>
    </row>
    <row r="75" spans="1:13" x14ac:dyDescent="0.2">
      <c r="A75" s="93">
        <v>196</v>
      </c>
      <c r="B75" s="81" t="s">
        <v>134</v>
      </c>
      <c r="C75" s="80">
        <v>28450</v>
      </c>
      <c r="D75" s="80"/>
      <c r="E75" s="80">
        <v>10000</v>
      </c>
      <c r="F75" s="80"/>
      <c r="G75" s="80"/>
      <c r="H75" s="80"/>
      <c r="I75" s="80">
        <v>14000</v>
      </c>
      <c r="J75" s="80">
        <f t="shared" si="8"/>
        <v>4450</v>
      </c>
      <c r="K75" s="80">
        <v>0</v>
      </c>
      <c r="L75" s="80">
        <f t="shared" si="6"/>
        <v>4450</v>
      </c>
      <c r="M75" s="90">
        <f t="shared" si="9"/>
        <v>0</v>
      </c>
    </row>
    <row r="76" spans="1:13" x14ac:dyDescent="0.2">
      <c r="A76" s="93">
        <v>199</v>
      </c>
      <c r="B76" s="81" t="s">
        <v>136</v>
      </c>
      <c r="C76" s="80">
        <v>12200</v>
      </c>
      <c r="D76" s="80"/>
      <c r="E76" s="80"/>
      <c r="F76" s="80"/>
      <c r="G76" s="80"/>
      <c r="H76" s="80">
        <v>5000</v>
      </c>
      <c r="I76" s="80"/>
      <c r="J76" s="80">
        <f t="shared" si="8"/>
        <v>17200</v>
      </c>
      <c r="K76" s="80">
        <v>11773.57</v>
      </c>
      <c r="L76" s="80">
        <f t="shared" si="6"/>
        <v>5426.43</v>
      </c>
      <c r="M76" s="90">
        <f t="shared" si="9"/>
        <v>3.414825262543495E-3</v>
      </c>
    </row>
    <row r="77" spans="1:13" x14ac:dyDescent="0.2">
      <c r="A77" s="93"/>
      <c r="B77" s="81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90"/>
    </row>
    <row r="78" spans="1:13" x14ac:dyDescent="0.2">
      <c r="A78" s="93"/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90"/>
    </row>
    <row r="79" spans="1:13" ht="15.75" x14ac:dyDescent="0.25">
      <c r="A79" s="91">
        <v>2</v>
      </c>
      <c r="B79" s="92" t="s">
        <v>137</v>
      </c>
      <c r="C79" s="78"/>
      <c r="D79" s="80"/>
      <c r="E79" s="80"/>
      <c r="F79" s="80"/>
      <c r="G79" s="80"/>
      <c r="H79" s="80"/>
      <c r="I79" s="80"/>
      <c r="J79" s="80"/>
      <c r="K79" s="80"/>
      <c r="L79" s="80"/>
      <c r="M79" s="90"/>
    </row>
    <row r="80" spans="1:13" x14ac:dyDescent="0.2">
      <c r="A80" s="93">
        <v>211</v>
      </c>
      <c r="B80" s="81" t="s">
        <v>139</v>
      </c>
      <c r="C80" s="80">
        <v>129100</v>
      </c>
      <c r="D80" s="80"/>
      <c r="E80" s="80"/>
      <c r="F80" s="80"/>
      <c r="G80" s="80">
        <v>16963.849999999999</v>
      </c>
      <c r="H80" s="80"/>
      <c r="I80" s="80">
        <v>28200</v>
      </c>
      <c r="J80" s="80">
        <f t="shared" si="8"/>
        <v>83936.15</v>
      </c>
      <c r="K80" s="80">
        <v>58465.5</v>
      </c>
      <c r="L80" s="80">
        <f t="shared" si="6"/>
        <v>25470.649999999994</v>
      </c>
      <c r="M80" s="90">
        <f t="shared" ref="M80:M116" si="10">K80/$K$138</f>
        <v>1.6957428068736732E-2</v>
      </c>
    </row>
    <row r="81" spans="1:13" x14ac:dyDescent="0.2">
      <c r="A81" s="93">
        <v>214</v>
      </c>
      <c r="B81" s="81" t="s">
        <v>140</v>
      </c>
      <c r="C81" s="80">
        <v>52141.36</v>
      </c>
      <c r="D81" s="80"/>
      <c r="E81" s="80"/>
      <c r="F81" s="80"/>
      <c r="G81" s="80"/>
      <c r="H81" s="80"/>
      <c r="I81" s="80">
        <v>52141.36</v>
      </c>
      <c r="J81" s="80">
        <f t="shared" si="8"/>
        <v>0</v>
      </c>
      <c r="K81" s="80">
        <v>0</v>
      </c>
      <c r="L81" s="80">
        <f t="shared" si="6"/>
        <v>0</v>
      </c>
      <c r="M81" s="90">
        <f t="shared" si="10"/>
        <v>0</v>
      </c>
    </row>
    <row r="82" spans="1:13" ht="15" hidden="1" customHeight="1" x14ac:dyDescent="0.2">
      <c r="A82" s="93" t="s">
        <v>141</v>
      </c>
      <c r="B82" s="81" t="s">
        <v>142</v>
      </c>
      <c r="C82" s="80">
        <v>0</v>
      </c>
      <c r="D82" s="80"/>
      <c r="E82" s="80"/>
      <c r="F82" s="80"/>
      <c r="G82" s="80"/>
      <c r="H82" s="80"/>
      <c r="I82" s="80"/>
      <c r="J82" s="80">
        <f t="shared" si="8"/>
        <v>0</v>
      </c>
      <c r="K82" s="80">
        <v>0</v>
      </c>
      <c r="L82" s="80">
        <f t="shared" si="6"/>
        <v>0</v>
      </c>
      <c r="M82" s="90">
        <f t="shared" si="10"/>
        <v>0</v>
      </c>
    </row>
    <row r="83" spans="1:13" x14ac:dyDescent="0.2">
      <c r="A83" s="93">
        <v>223</v>
      </c>
      <c r="B83" s="81" t="s">
        <v>143</v>
      </c>
      <c r="C83" s="80">
        <v>260706.82</v>
      </c>
      <c r="D83" s="80"/>
      <c r="E83" s="80"/>
      <c r="F83" s="80">
        <v>500</v>
      </c>
      <c r="G83" s="80"/>
      <c r="H83" s="80"/>
      <c r="I83" s="80">
        <v>260706.82</v>
      </c>
      <c r="J83" s="80">
        <f t="shared" si="8"/>
        <v>500</v>
      </c>
      <c r="K83" s="80">
        <v>120</v>
      </c>
      <c r="L83" s="80">
        <f t="shared" si="6"/>
        <v>380</v>
      </c>
      <c r="M83" s="90">
        <f t="shared" si="10"/>
        <v>3.4804993855323357E-5</v>
      </c>
    </row>
    <row r="84" spans="1:13" x14ac:dyDescent="0.2">
      <c r="A84" s="93">
        <v>229</v>
      </c>
      <c r="B84" s="81" t="s">
        <v>144</v>
      </c>
      <c r="C84" s="80">
        <v>260706.82</v>
      </c>
      <c r="D84" s="80"/>
      <c r="E84" s="80"/>
      <c r="F84" s="80"/>
      <c r="G84" s="80"/>
      <c r="H84" s="80"/>
      <c r="I84" s="80">
        <v>260706.82</v>
      </c>
      <c r="J84" s="80">
        <f t="shared" si="8"/>
        <v>0</v>
      </c>
      <c r="K84" s="80">
        <v>0</v>
      </c>
      <c r="L84" s="80">
        <f t="shared" si="6"/>
        <v>0</v>
      </c>
      <c r="M84" s="90">
        <f t="shared" si="10"/>
        <v>0</v>
      </c>
    </row>
    <row r="85" spans="1:13" x14ac:dyDescent="0.2">
      <c r="A85" s="93">
        <v>232</v>
      </c>
      <c r="B85" s="81" t="s">
        <v>146</v>
      </c>
      <c r="C85" s="80">
        <v>3750</v>
      </c>
      <c r="D85" s="80"/>
      <c r="E85" s="80"/>
      <c r="F85" s="80"/>
      <c r="G85" s="80"/>
      <c r="H85" s="80"/>
      <c r="I85" s="80"/>
      <c r="J85" s="80">
        <f t="shared" si="8"/>
        <v>3750</v>
      </c>
      <c r="K85" s="80">
        <v>1240</v>
      </c>
      <c r="L85" s="80">
        <f t="shared" si="6"/>
        <v>2510</v>
      </c>
      <c r="M85" s="90">
        <f t="shared" si="10"/>
        <v>3.5965160317167466E-4</v>
      </c>
    </row>
    <row r="86" spans="1:13" x14ac:dyDescent="0.2">
      <c r="A86" s="93">
        <v>233</v>
      </c>
      <c r="B86" s="81" t="s">
        <v>148</v>
      </c>
      <c r="C86" s="80">
        <v>82800</v>
      </c>
      <c r="D86" s="80"/>
      <c r="E86" s="80"/>
      <c r="F86" s="80"/>
      <c r="G86" s="80">
        <v>33911.15</v>
      </c>
      <c r="H86" s="80"/>
      <c r="I86" s="80">
        <v>27300</v>
      </c>
      <c r="J86" s="80">
        <f t="shared" si="8"/>
        <v>21588.85</v>
      </c>
      <c r="K86" s="80">
        <v>17750.8</v>
      </c>
      <c r="L86" s="80">
        <f t="shared" si="6"/>
        <v>3838.0499999999993</v>
      </c>
      <c r="M86" s="90">
        <f t="shared" si="10"/>
        <v>5.1484707077256147E-3</v>
      </c>
    </row>
    <row r="87" spans="1:13" x14ac:dyDescent="0.2">
      <c r="A87" s="93">
        <v>241</v>
      </c>
      <c r="B87" s="81" t="s">
        <v>150</v>
      </c>
      <c r="C87" s="80">
        <v>5200</v>
      </c>
      <c r="D87" s="80"/>
      <c r="E87" s="80"/>
      <c r="F87" s="80"/>
      <c r="G87" s="80"/>
      <c r="H87" s="80"/>
      <c r="I87" s="80"/>
      <c r="J87" s="80">
        <f t="shared" si="8"/>
        <v>5200</v>
      </c>
      <c r="K87" s="80">
        <v>2993.9</v>
      </c>
      <c r="L87" s="80">
        <f t="shared" si="6"/>
        <v>2206.1</v>
      </c>
      <c r="M87" s="90">
        <f t="shared" si="10"/>
        <v>8.6835559252877162E-4</v>
      </c>
    </row>
    <row r="88" spans="1:13" x14ac:dyDescent="0.2">
      <c r="A88" s="93">
        <v>243</v>
      </c>
      <c r="B88" s="81" t="s">
        <v>152</v>
      </c>
      <c r="C88" s="80">
        <v>1500</v>
      </c>
      <c r="D88" s="80"/>
      <c r="E88" s="80"/>
      <c r="F88" s="80"/>
      <c r="G88" s="80"/>
      <c r="H88" s="80"/>
      <c r="I88" s="80"/>
      <c r="J88" s="80">
        <f t="shared" si="8"/>
        <v>1500</v>
      </c>
      <c r="K88" s="80">
        <v>1196.0500000000002</v>
      </c>
      <c r="L88" s="80">
        <f t="shared" si="6"/>
        <v>303.94999999999982</v>
      </c>
      <c r="M88" s="90">
        <f t="shared" si="10"/>
        <v>3.4690427417216255E-4</v>
      </c>
    </row>
    <row r="89" spans="1:13" x14ac:dyDescent="0.2">
      <c r="A89" s="93">
        <v>244</v>
      </c>
      <c r="B89" s="81" t="s">
        <v>154</v>
      </c>
      <c r="C89" s="80">
        <v>2250</v>
      </c>
      <c r="D89" s="80"/>
      <c r="E89" s="80"/>
      <c r="F89" s="80"/>
      <c r="G89" s="80"/>
      <c r="H89" s="80">
        <v>500</v>
      </c>
      <c r="I89" s="80"/>
      <c r="J89" s="80">
        <f t="shared" si="8"/>
        <v>2750</v>
      </c>
      <c r="K89" s="80">
        <v>2673.08</v>
      </c>
      <c r="L89" s="80">
        <f t="shared" si="6"/>
        <v>76.920000000000073</v>
      </c>
      <c r="M89" s="90">
        <f t="shared" si="10"/>
        <v>7.7530444145656454E-4</v>
      </c>
    </row>
    <row r="90" spans="1:13" x14ac:dyDescent="0.2">
      <c r="A90" s="93">
        <v>245</v>
      </c>
      <c r="B90" s="81" t="s">
        <v>156</v>
      </c>
      <c r="C90" s="80">
        <v>1000</v>
      </c>
      <c r="D90" s="80"/>
      <c r="E90" s="80"/>
      <c r="F90" s="80"/>
      <c r="G90" s="80"/>
      <c r="H90" s="80"/>
      <c r="I90" s="80"/>
      <c r="J90" s="80">
        <f t="shared" si="8"/>
        <v>1000</v>
      </c>
      <c r="K90" s="80">
        <v>20</v>
      </c>
      <c r="L90" s="80">
        <f t="shared" si="6"/>
        <v>980</v>
      </c>
      <c r="M90" s="90">
        <f t="shared" si="10"/>
        <v>5.8008323092205587E-6</v>
      </c>
    </row>
    <row r="91" spans="1:13" x14ac:dyDescent="0.2">
      <c r="A91" s="93">
        <v>253</v>
      </c>
      <c r="B91" s="81" t="s">
        <v>158</v>
      </c>
      <c r="C91" s="80">
        <v>1000</v>
      </c>
      <c r="D91" s="80"/>
      <c r="E91" s="80"/>
      <c r="F91" s="80"/>
      <c r="G91" s="80"/>
      <c r="H91" s="80"/>
      <c r="I91" s="80"/>
      <c r="J91" s="80">
        <f t="shared" si="8"/>
        <v>1000</v>
      </c>
      <c r="K91" s="80">
        <v>0</v>
      </c>
      <c r="L91" s="80">
        <f t="shared" si="6"/>
        <v>1000</v>
      </c>
      <c r="M91" s="90">
        <f t="shared" si="10"/>
        <v>0</v>
      </c>
    </row>
    <row r="92" spans="1:13" x14ac:dyDescent="0.2">
      <c r="A92" s="93">
        <v>254</v>
      </c>
      <c r="B92" s="81" t="s">
        <v>160</v>
      </c>
      <c r="C92" s="80">
        <v>800</v>
      </c>
      <c r="D92" s="80">
        <v>300</v>
      </c>
      <c r="E92" s="80"/>
      <c r="F92" s="80"/>
      <c r="G92" s="80"/>
      <c r="H92" s="80"/>
      <c r="I92" s="80"/>
      <c r="J92" s="80">
        <f t="shared" si="8"/>
        <v>1100</v>
      </c>
      <c r="K92" s="80">
        <v>693</v>
      </c>
      <c r="L92" s="80">
        <f t="shared" si="6"/>
        <v>407</v>
      </c>
      <c r="M92" s="90">
        <f t="shared" si="10"/>
        <v>2.0099883951449238E-4</v>
      </c>
    </row>
    <row r="93" spans="1:13" x14ac:dyDescent="0.2">
      <c r="A93" s="93">
        <v>262</v>
      </c>
      <c r="B93" s="81" t="s">
        <v>162</v>
      </c>
      <c r="C93" s="80">
        <v>8500</v>
      </c>
      <c r="D93" s="80"/>
      <c r="E93" s="80"/>
      <c r="F93" s="80"/>
      <c r="G93" s="80"/>
      <c r="H93" s="80"/>
      <c r="I93" s="80"/>
      <c r="J93" s="80">
        <f t="shared" si="8"/>
        <v>8500</v>
      </c>
      <c r="K93" s="80">
        <v>6237.869999999999</v>
      </c>
      <c r="L93" s="80">
        <f t="shared" si="6"/>
        <v>2262.130000000001</v>
      </c>
      <c r="M93" s="90">
        <f t="shared" si="10"/>
        <v>1.8092418918358821E-3</v>
      </c>
    </row>
    <row r="94" spans="1:13" x14ac:dyDescent="0.2">
      <c r="A94" s="93">
        <v>266</v>
      </c>
      <c r="B94" s="81" t="s">
        <v>164</v>
      </c>
      <c r="C94" s="80">
        <v>5000</v>
      </c>
      <c r="D94" s="80"/>
      <c r="E94" s="80"/>
      <c r="F94" s="80"/>
      <c r="G94" s="80"/>
      <c r="H94" s="80"/>
      <c r="I94" s="80"/>
      <c r="J94" s="80">
        <f t="shared" si="8"/>
        <v>5000</v>
      </c>
      <c r="K94" s="80">
        <v>1216.0500000000002</v>
      </c>
      <c r="L94" s="80">
        <f t="shared" ref="L94:L137" si="11">J94-K94</f>
        <v>3783.95</v>
      </c>
      <c r="M94" s="90">
        <f t="shared" si="10"/>
        <v>3.527051064813831E-4</v>
      </c>
    </row>
    <row r="95" spans="1:13" x14ac:dyDescent="0.2">
      <c r="A95" s="93">
        <v>267</v>
      </c>
      <c r="B95" s="81" t="s">
        <v>166</v>
      </c>
      <c r="C95" s="80">
        <v>35000</v>
      </c>
      <c r="D95" s="80"/>
      <c r="E95" s="80"/>
      <c r="F95" s="80"/>
      <c r="G95" s="80"/>
      <c r="H95" s="80"/>
      <c r="I95" s="80">
        <v>17000</v>
      </c>
      <c r="J95" s="80">
        <f t="shared" si="8"/>
        <v>18000</v>
      </c>
      <c r="K95" s="80">
        <v>13157.75</v>
      </c>
      <c r="L95" s="80">
        <f t="shared" si="11"/>
        <v>4842.25</v>
      </c>
      <c r="M95" s="90">
        <f t="shared" si="10"/>
        <v>3.8162950658323404E-3</v>
      </c>
    </row>
    <row r="96" spans="1:13" x14ac:dyDescent="0.2">
      <c r="A96" s="93">
        <v>268</v>
      </c>
      <c r="B96" s="81" t="s">
        <v>168</v>
      </c>
      <c r="C96" s="80">
        <v>136453.41</v>
      </c>
      <c r="D96" s="80"/>
      <c r="E96" s="80"/>
      <c r="F96" s="80">
        <v>1200</v>
      </c>
      <c r="G96" s="80"/>
      <c r="H96" s="80"/>
      <c r="I96" s="80">
        <v>130353.41</v>
      </c>
      <c r="J96" s="80">
        <f t="shared" si="8"/>
        <v>7300</v>
      </c>
      <c r="K96" s="80">
        <v>4325.8599999999997</v>
      </c>
      <c r="L96" s="80">
        <f t="shared" si="11"/>
        <v>2974.1400000000003</v>
      </c>
      <c r="M96" s="90">
        <f t="shared" si="10"/>
        <v>1.2546794226582423E-3</v>
      </c>
    </row>
    <row r="97" spans="1:13" x14ac:dyDescent="0.2">
      <c r="A97" s="93">
        <v>269</v>
      </c>
      <c r="B97" s="81" t="s">
        <v>170</v>
      </c>
      <c r="C97" s="80">
        <v>1500</v>
      </c>
      <c r="D97" s="80"/>
      <c r="E97" s="80"/>
      <c r="F97" s="80"/>
      <c r="G97" s="80"/>
      <c r="H97" s="80"/>
      <c r="I97" s="80"/>
      <c r="J97" s="80">
        <f t="shared" si="8"/>
        <v>1500</v>
      </c>
      <c r="K97" s="80">
        <v>511</v>
      </c>
      <c r="L97" s="80">
        <f t="shared" si="11"/>
        <v>989</v>
      </c>
      <c r="M97" s="90">
        <f t="shared" si="10"/>
        <v>1.4821126550058528E-4</v>
      </c>
    </row>
    <row r="98" spans="1:13" x14ac:dyDescent="0.2">
      <c r="A98" s="93">
        <v>271</v>
      </c>
      <c r="B98" s="81" t="s">
        <v>172</v>
      </c>
      <c r="C98" s="80">
        <v>331699.31</v>
      </c>
      <c r="D98" s="80"/>
      <c r="E98" s="80"/>
      <c r="F98" s="80"/>
      <c r="G98" s="80"/>
      <c r="H98" s="80"/>
      <c r="I98" s="80">
        <v>130353.41</v>
      </c>
      <c r="J98" s="80">
        <f t="shared" si="8"/>
        <v>201345.9</v>
      </c>
      <c r="K98" s="80">
        <v>183932.17</v>
      </c>
      <c r="L98" s="80">
        <f t="shared" si="11"/>
        <v>17413.729999999981</v>
      </c>
      <c r="M98" s="90">
        <f t="shared" si="10"/>
        <v>5.3347983722052426E-2</v>
      </c>
    </row>
    <row r="99" spans="1:13" x14ac:dyDescent="0.2">
      <c r="A99" s="93">
        <v>272</v>
      </c>
      <c r="B99" s="81" t="s">
        <v>173</v>
      </c>
      <c r="C99" s="80">
        <v>52141.36</v>
      </c>
      <c r="D99" s="80"/>
      <c r="E99" s="80"/>
      <c r="F99" s="80"/>
      <c r="G99" s="80"/>
      <c r="H99" s="80"/>
      <c r="I99" s="80">
        <v>52141.36</v>
      </c>
      <c r="J99" s="80">
        <f t="shared" si="8"/>
        <v>0</v>
      </c>
      <c r="K99" s="80">
        <v>0</v>
      </c>
      <c r="L99" s="80">
        <f t="shared" si="11"/>
        <v>0</v>
      </c>
      <c r="M99" s="90">
        <f t="shared" si="10"/>
        <v>0</v>
      </c>
    </row>
    <row r="100" spans="1:13" x14ac:dyDescent="0.2">
      <c r="A100" s="93">
        <v>273</v>
      </c>
      <c r="B100" s="81" t="s">
        <v>175</v>
      </c>
      <c r="C100" s="80">
        <v>52141.36</v>
      </c>
      <c r="D100" s="80"/>
      <c r="E100" s="80"/>
      <c r="F100" s="80"/>
      <c r="G100" s="80"/>
      <c r="H100" s="80"/>
      <c r="I100" s="80">
        <v>52141.36</v>
      </c>
      <c r="J100" s="80">
        <f t="shared" si="8"/>
        <v>0</v>
      </c>
      <c r="K100" s="80">
        <v>0</v>
      </c>
      <c r="L100" s="80">
        <f t="shared" si="11"/>
        <v>0</v>
      </c>
      <c r="M100" s="90">
        <f t="shared" si="10"/>
        <v>0</v>
      </c>
    </row>
    <row r="101" spans="1:13" x14ac:dyDescent="0.2">
      <c r="A101" s="93">
        <v>274</v>
      </c>
      <c r="B101" s="81" t="s">
        <v>176</v>
      </c>
      <c r="C101" s="80">
        <v>261456.82</v>
      </c>
      <c r="D101" s="80"/>
      <c r="E101" s="80"/>
      <c r="F101" s="80"/>
      <c r="G101" s="80"/>
      <c r="H101" s="80"/>
      <c r="I101" s="80">
        <v>260706.82</v>
      </c>
      <c r="J101" s="80">
        <f t="shared" si="8"/>
        <v>750</v>
      </c>
      <c r="K101" s="80">
        <v>247.5</v>
      </c>
      <c r="L101" s="80">
        <f t="shared" si="11"/>
        <v>502.5</v>
      </c>
      <c r="M101" s="90">
        <f t="shared" si="10"/>
        <v>7.1785299826604413E-5</v>
      </c>
    </row>
    <row r="102" spans="1:13" x14ac:dyDescent="0.2">
      <c r="A102" s="93">
        <v>275</v>
      </c>
      <c r="B102" s="81" t="s">
        <v>177</v>
      </c>
      <c r="C102" s="80">
        <v>260706.82</v>
      </c>
      <c r="D102" s="80"/>
      <c r="E102" s="80"/>
      <c r="F102" s="80"/>
      <c r="G102" s="80"/>
      <c r="H102" s="80"/>
      <c r="I102" s="80">
        <v>260706.82</v>
      </c>
      <c r="J102" s="80">
        <f t="shared" si="8"/>
        <v>0</v>
      </c>
      <c r="K102" s="80">
        <v>0</v>
      </c>
      <c r="L102" s="80">
        <f t="shared" si="11"/>
        <v>0</v>
      </c>
      <c r="M102" s="90">
        <f t="shared" si="10"/>
        <v>0</v>
      </c>
    </row>
    <row r="103" spans="1:13" x14ac:dyDescent="0.2">
      <c r="A103" s="93">
        <v>279</v>
      </c>
      <c r="B103" s="81" t="s">
        <v>178</v>
      </c>
      <c r="C103" s="80">
        <v>261456.82</v>
      </c>
      <c r="D103" s="80"/>
      <c r="E103" s="80"/>
      <c r="F103" s="80"/>
      <c r="G103" s="80"/>
      <c r="H103" s="80"/>
      <c r="I103" s="80">
        <v>260706.82</v>
      </c>
      <c r="J103" s="80">
        <f t="shared" si="8"/>
        <v>750</v>
      </c>
      <c r="K103" s="80">
        <v>0</v>
      </c>
      <c r="L103" s="80">
        <f t="shared" si="11"/>
        <v>750</v>
      </c>
      <c r="M103" s="90">
        <f t="shared" si="10"/>
        <v>0</v>
      </c>
    </row>
    <row r="104" spans="1:13" x14ac:dyDescent="0.2">
      <c r="A104" s="93">
        <v>281</v>
      </c>
      <c r="B104" s="81" t="s">
        <v>179</v>
      </c>
      <c r="C104" s="80">
        <v>260706.82</v>
      </c>
      <c r="D104" s="80"/>
      <c r="E104" s="80"/>
      <c r="F104" s="80"/>
      <c r="G104" s="80"/>
      <c r="H104" s="80"/>
      <c r="I104" s="80">
        <v>260706.82</v>
      </c>
      <c r="J104" s="80">
        <f t="shared" si="8"/>
        <v>0</v>
      </c>
      <c r="K104" s="80">
        <v>0</v>
      </c>
      <c r="L104" s="80">
        <f t="shared" si="11"/>
        <v>0</v>
      </c>
      <c r="M104" s="90">
        <f t="shared" si="10"/>
        <v>0</v>
      </c>
    </row>
    <row r="105" spans="1:13" x14ac:dyDescent="0.2">
      <c r="A105" s="93">
        <v>283</v>
      </c>
      <c r="B105" s="81" t="s">
        <v>181</v>
      </c>
      <c r="C105" s="80">
        <v>1500</v>
      </c>
      <c r="D105" s="80"/>
      <c r="E105" s="80"/>
      <c r="F105" s="80"/>
      <c r="G105" s="80"/>
      <c r="H105" s="80">
        <v>1500</v>
      </c>
      <c r="I105" s="80"/>
      <c r="J105" s="80">
        <f t="shared" si="8"/>
        <v>3000</v>
      </c>
      <c r="K105" s="80">
        <v>1623.7</v>
      </c>
      <c r="L105" s="80">
        <f t="shared" si="11"/>
        <v>1376.3</v>
      </c>
      <c r="M105" s="90">
        <f t="shared" si="10"/>
        <v>4.7094057102407111E-4</v>
      </c>
    </row>
    <row r="106" spans="1:13" x14ac:dyDescent="0.2">
      <c r="A106" s="93">
        <v>284</v>
      </c>
      <c r="B106" s="81" t="s">
        <v>183</v>
      </c>
      <c r="C106" s="80">
        <v>263206.82</v>
      </c>
      <c r="D106" s="80"/>
      <c r="E106" s="80"/>
      <c r="F106" s="80"/>
      <c r="G106" s="80"/>
      <c r="H106" s="80"/>
      <c r="I106" s="80">
        <v>260706.82</v>
      </c>
      <c r="J106" s="80">
        <f t="shared" si="8"/>
        <v>2500</v>
      </c>
      <c r="K106" s="80">
        <v>75</v>
      </c>
      <c r="L106" s="80">
        <f t="shared" si="11"/>
        <v>2425</v>
      </c>
      <c r="M106" s="90">
        <f t="shared" si="10"/>
        <v>2.1753121159577098E-5</v>
      </c>
    </row>
    <row r="107" spans="1:13" x14ac:dyDescent="0.2">
      <c r="A107" s="93">
        <v>285</v>
      </c>
      <c r="B107" s="81" t="s">
        <v>185</v>
      </c>
      <c r="C107" s="80">
        <v>932056.99</v>
      </c>
      <c r="D107" s="80"/>
      <c r="E107" s="80"/>
      <c r="F107" s="80"/>
      <c r="G107" s="80"/>
      <c r="H107" s="80"/>
      <c r="I107" s="80">
        <v>71000</v>
      </c>
      <c r="J107" s="80">
        <f t="shared" si="8"/>
        <v>861056.99</v>
      </c>
      <c r="K107" s="80">
        <v>7100</v>
      </c>
      <c r="L107" s="80">
        <f t="shared" si="11"/>
        <v>853956.99</v>
      </c>
      <c r="M107" s="90">
        <f t="shared" si="10"/>
        <v>2.0592954697732984E-3</v>
      </c>
    </row>
    <row r="108" spans="1:13" x14ac:dyDescent="0.2">
      <c r="A108" s="93">
        <v>286</v>
      </c>
      <c r="B108" s="81" t="s">
        <v>186</v>
      </c>
      <c r="C108" s="80">
        <v>2000</v>
      </c>
      <c r="D108" s="80"/>
      <c r="E108" s="80"/>
      <c r="F108" s="80"/>
      <c r="G108" s="80"/>
      <c r="H108" s="80"/>
      <c r="I108" s="80"/>
      <c r="J108" s="80">
        <f t="shared" ref="J108:J137" si="12">C108+D108-E108+F108-G108+H108-I108</f>
        <v>2000</v>
      </c>
      <c r="K108" s="80">
        <v>1034.75</v>
      </c>
      <c r="L108" s="80">
        <f t="shared" si="11"/>
        <v>965.25</v>
      </c>
      <c r="M108" s="90">
        <f t="shared" si="10"/>
        <v>3.001205615982987E-4</v>
      </c>
    </row>
    <row r="109" spans="1:13" x14ac:dyDescent="0.2">
      <c r="A109" s="93">
        <v>289</v>
      </c>
      <c r="B109" s="81" t="s">
        <v>187</v>
      </c>
      <c r="C109" s="80">
        <v>156424.09</v>
      </c>
      <c r="D109" s="80"/>
      <c r="E109" s="80"/>
      <c r="F109" s="80"/>
      <c r="G109" s="80"/>
      <c r="H109" s="80"/>
      <c r="I109" s="80">
        <v>156424.09</v>
      </c>
      <c r="J109" s="80">
        <f t="shared" si="12"/>
        <v>0</v>
      </c>
      <c r="K109" s="80">
        <v>0</v>
      </c>
      <c r="L109" s="80">
        <f t="shared" si="11"/>
        <v>0</v>
      </c>
      <c r="M109" s="90">
        <f t="shared" si="10"/>
        <v>0</v>
      </c>
    </row>
    <row r="110" spans="1:13" x14ac:dyDescent="0.2">
      <c r="A110" s="93">
        <v>291</v>
      </c>
      <c r="B110" s="81" t="s">
        <v>189</v>
      </c>
      <c r="C110" s="80">
        <v>6500</v>
      </c>
      <c r="D110" s="80"/>
      <c r="E110" s="80"/>
      <c r="F110" s="80"/>
      <c r="G110" s="80"/>
      <c r="H110" s="80">
        <v>2085</v>
      </c>
      <c r="I110" s="80"/>
      <c r="J110" s="80">
        <f t="shared" si="12"/>
        <v>8585</v>
      </c>
      <c r="K110" s="80">
        <v>6243.43</v>
      </c>
      <c r="L110" s="80">
        <f t="shared" si="11"/>
        <v>2341.5699999999997</v>
      </c>
      <c r="M110" s="90">
        <f t="shared" si="10"/>
        <v>1.8108545232178458E-3</v>
      </c>
    </row>
    <row r="111" spans="1:13" x14ac:dyDescent="0.2">
      <c r="A111" s="93">
        <v>292</v>
      </c>
      <c r="B111" s="81" t="s">
        <v>191</v>
      </c>
      <c r="C111" s="80">
        <v>2000</v>
      </c>
      <c r="D111" s="80"/>
      <c r="E111" s="80"/>
      <c r="F111" s="80"/>
      <c r="G111" s="80"/>
      <c r="H111" s="80">
        <v>750</v>
      </c>
      <c r="I111" s="80"/>
      <c r="J111" s="80">
        <f t="shared" si="12"/>
        <v>2750</v>
      </c>
      <c r="K111" s="80">
        <v>1722.43</v>
      </c>
      <c r="L111" s="80">
        <f t="shared" si="11"/>
        <v>1027.57</v>
      </c>
      <c r="M111" s="90">
        <f t="shared" si="10"/>
        <v>4.9957637971853835E-4</v>
      </c>
    </row>
    <row r="112" spans="1:13" x14ac:dyDescent="0.2">
      <c r="A112" s="93">
        <v>294</v>
      </c>
      <c r="B112" s="81" t="s">
        <v>193</v>
      </c>
      <c r="C112" s="80">
        <v>36450</v>
      </c>
      <c r="D112" s="80"/>
      <c r="E112" s="80"/>
      <c r="F112" s="80"/>
      <c r="G112" s="80">
        <v>10000</v>
      </c>
      <c r="H112" s="80"/>
      <c r="I112" s="80"/>
      <c r="J112" s="80">
        <f t="shared" si="12"/>
        <v>26450</v>
      </c>
      <c r="K112" s="80">
        <v>3659.12</v>
      </c>
      <c r="L112" s="80">
        <f t="shared" si="11"/>
        <v>22790.880000000001</v>
      </c>
      <c r="M112" s="90">
        <f t="shared" si="10"/>
        <v>1.0612970759657566E-3</v>
      </c>
    </row>
    <row r="113" spans="1:13" x14ac:dyDescent="0.2">
      <c r="A113" s="93">
        <v>296</v>
      </c>
      <c r="B113" s="81" t="s">
        <v>195</v>
      </c>
      <c r="C113" s="80">
        <v>1500</v>
      </c>
      <c r="D113" s="80"/>
      <c r="E113" s="80"/>
      <c r="F113" s="80"/>
      <c r="G113" s="80"/>
      <c r="H113" s="80"/>
      <c r="I113" s="80"/>
      <c r="J113" s="80">
        <f t="shared" si="12"/>
        <v>1500</v>
      </c>
      <c r="K113" s="80">
        <v>439</v>
      </c>
      <c r="L113" s="80">
        <f t="shared" si="11"/>
        <v>1061</v>
      </c>
      <c r="M113" s="90">
        <f t="shared" si="10"/>
        <v>1.2732826918739127E-4</v>
      </c>
    </row>
    <row r="114" spans="1:13" x14ac:dyDescent="0.2">
      <c r="A114" s="93">
        <v>297</v>
      </c>
      <c r="B114" s="81" t="s">
        <v>197</v>
      </c>
      <c r="C114" s="80">
        <v>2500</v>
      </c>
      <c r="D114" s="80"/>
      <c r="E114" s="80"/>
      <c r="F114" s="80"/>
      <c r="G114" s="80"/>
      <c r="H114" s="80"/>
      <c r="I114" s="80"/>
      <c r="J114" s="80">
        <f t="shared" si="12"/>
        <v>2500</v>
      </c>
      <c r="K114" s="80">
        <v>317.95</v>
      </c>
      <c r="L114" s="80">
        <f t="shared" si="11"/>
        <v>2182.0500000000002</v>
      </c>
      <c r="M114" s="90">
        <f t="shared" si="10"/>
        <v>9.221873163583383E-5</v>
      </c>
    </row>
    <row r="115" spans="1:13" x14ac:dyDescent="0.2">
      <c r="A115" s="93">
        <v>298</v>
      </c>
      <c r="B115" s="81" t="s">
        <v>199</v>
      </c>
      <c r="C115" s="80">
        <v>40000</v>
      </c>
      <c r="D115" s="80"/>
      <c r="E115" s="80"/>
      <c r="F115" s="80"/>
      <c r="G115" s="80"/>
      <c r="H115" s="80">
        <v>17500</v>
      </c>
      <c r="I115" s="80"/>
      <c r="J115" s="80">
        <f t="shared" si="12"/>
        <v>57500</v>
      </c>
      <c r="K115" s="80">
        <v>9854.25</v>
      </c>
      <c r="L115" s="80">
        <f t="shared" si="11"/>
        <v>47645.75</v>
      </c>
      <c r="M115" s="90">
        <f t="shared" si="10"/>
        <v>2.8581425891568346E-3</v>
      </c>
    </row>
    <row r="116" spans="1:13" x14ac:dyDescent="0.2">
      <c r="A116" s="93">
        <v>299</v>
      </c>
      <c r="B116" s="81" t="s">
        <v>201</v>
      </c>
      <c r="C116" s="80">
        <v>14019.070000000003</v>
      </c>
      <c r="D116" s="80"/>
      <c r="E116" s="80"/>
      <c r="F116" s="80"/>
      <c r="G116" s="80"/>
      <c r="H116" s="80"/>
      <c r="I116" s="80"/>
      <c r="J116" s="80">
        <f t="shared" si="12"/>
        <v>14019.070000000003</v>
      </c>
      <c r="K116" s="80">
        <v>7583.7100000000009</v>
      </c>
      <c r="L116" s="80">
        <f t="shared" si="11"/>
        <v>6435.3600000000024</v>
      </c>
      <c r="M116" s="90">
        <f t="shared" si="10"/>
        <v>2.1995914995879525E-3</v>
      </c>
    </row>
    <row r="117" spans="1:13" x14ac:dyDescent="0.2">
      <c r="A117" s="93"/>
      <c r="B117" s="81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90"/>
    </row>
    <row r="118" spans="1:13" x14ac:dyDescent="0.2">
      <c r="A118" s="93"/>
      <c r="B118" s="81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90"/>
    </row>
    <row r="119" spans="1:13" x14ac:dyDescent="0.2">
      <c r="A119" s="93"/>
      <c r="B119" s="81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90"/>
    </row>
    <row r="120" spans="1:13" x14ac:dyDescent="0.2">
      <c r="A120" s="93"/>
      <c r="B120" s="81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90"/>
    </row>
    <row r="121" spans="1:13" ht="15.75" x14ac:dyDescent="0.25">
      <c r="A121" s="91">
        <v>3</v>
      </c>
      <c r="B121" s="92" t="s">
        <v>202</v>
      </c>
      <c r="C121" s="78"/>
      <c r="D121" s="80"/>
      <c r="E121" s="80"/>
      <c r="F121" s="80"/>
      <c r="G121" s="80"/>
      <c r="H121" s="80"/>
      <c r="I121" s="80"/>
      <c r="J121" s="80"/>
      <c r="K121" s="80"/>
      <c r="L121" s="80"/>
      <c r="M121" s="90"/>
    </row>
    <row r="122" spans="1:13" ht="15" hidden="1" customHeight="1" x14ac:dyDescent="0.2">
      <c r="A122" s="94">
        <v>322</v>
      </c>
      <c r="B122" s="95" t="s">
        <v>204</v>
      </c>
      <c r="C122" s="96">
        <v>166852.37</v>
      </c>
      <c r="D122" s="80"/>
      <c r="E122" s="80"/>
      <c r="F122" s="80"/>
      <c r="G122" s="80"/>
      <c r="H122" s="80"/>
      <c r="I122" s="80">
        <v>166852.37</v>
      </c>
      <c r="J122" s="80">
        <f t="shared" si="12"/>
        <v>0</v>
      </c>
      <c r="K122" s="80">
        <v>0</v>
      </c>
      <c r="L122" s="80">
        <f t="shared" si="11"/>
        <v>0</v>
      </c>
      <c r="M122" s="90">
        <f t="shared" ref="M122:M128" si="13">K122/$K$138</f>
        <v>0</v>
      </c>
    </row>
    <row r="123" spans="1:13" x14ac:dyDescent="0.2">
      <c r="A123" s="94" t="s">
        <v>205</v>
      </c>
      <c r="B123" s="95" t="s">
        <v>206</v>
      </c>
      <c r="C123" s="96">
        <v>0</v>
      </c>
      <c r="D123" s="80"/>
      <c r="E123" s="80"/>
      <c r="F123" s="80"/>
      <c r="G123" s="80"/>
      <c r="H123" s="80"/>
      <c r="I123" s="80"/>
      <c r="J123" s="80">
        <f t="shared" si="12"/>
        <v>0</v>
      </c>
      <c r="K123" s="80">
        <v>0</v>
      </c>
      <c r="L123" s="80">
        <f t="shared" si="11"/>
        <v>0</v>
      </c>
      <c r="M123" s="90">
        <f t="shared" si="13"/>
        <v>0</v>
      </c>
    </row>
    <row r="124" spans="1:13" x14ac:dyDescent="0.2">
      <c r="A124" s="94">
        <v>324</v>
      </c>
      <c r="B124" s="95" t="s">
        <v>208</v>
      </c>
      <c r="C124" s="96">
        <v>1753341.34</v>
      </c>
      <c r="D124" s="80"/>
      <c r="E124" s="80"/>
      <c r="F124" s="80"/>
      <c r="G124" s="80"/>
      <c r="H124" s="80"/>
      <c r="I124" s="80">
        <v>1454744.14</v>
      </c>
      <c r="J124" s="80">
        <f t="shared" si="12"/>
        <v>298597.20000000019</v>
      </c>
      <c r="K124" s="80">
        <v>210275.77</v>
      </c>
      <c r="L124" s="80">
        <f t="shared" si="11"/>
        <v>88321.430000000197</v>
      </c>
      <c r="M124" s="90">
        <f t="shared" si="13"/>
        <v>6.0988724023111555E-2</v>
      </c>
    </row>
    <row r="125" spans="1:13" x14ac:dyDescent="0.2">
      <c r="A125" s="94">
        <v>325</v>
      </c>
      <c r="B125" s="95" t="s">
        <v>210</v>
      </c>
      <c r="C125" s="96">
        <v>203351.32</v>
      </c>
      <c r="D125" s="80"/>
      <c r="E125" s="80"/>
      <c r="F125" s="80"/>
      <c r="G125" s="80"/>
      <c r="H125" s="80"/>
      <c r="I125" s="80">
        <v>203351.32</v>
      </c>
      <c r="J125" s="80">
        <f t="shared" si="12"/>
        <v>0</v>
      </c>
      <c r="K125" s="80">
        <v>0</v>
      </c>
      <c r="L125" s="80">
        <f t="shared" si="11"/>
        <v>0</v>
      </c>
      <c r="M125" s="90">
        <f t="shared" si="13"/>
        <v>0</v>
      </c>
    </row>
    <row r="126" spans="1:13" x14ac:dyDescent="0.2">
      <c r="A126" s="94">
        <v>326</v>
      </c>
      <c r="B126" s="95" t="s">
        <v>247</v>
      </c>
      <c r="C126" s="96">
        <v>0</v>
      </c>
      <c r="D126" s="80">
        <v>1000</v>
      </c>
      <c r="E126" s="80"/>
      <c r="F126" s="80"/>
      <c r="G126" s="80"/>
      <c r="H126" s="80"/>
      <c r="I126" s="80"/>
      <c r="J126" s="80">
        <f t="shared" si="12"/>
        <v>1000</v>
      </c>
      <c r="K126" s="80">
        <v>639.98</v>
      </c>
      <c r="L126" s="80">
        <f t="shared" si="11"/>
        <v>360.02</v>
      </c>
      <c r="M126" s="90">
        <f t="shared" si="13"/>
        <v>1.8562083306274867E-4</v>
      </c>
    </row>
    <row r="127" spans="1:13" x14ac:dyDescent="0.2">
      <c r="A127" s="94">
        <v>328</v>
      </c>
      <c r="B127" s="95" t="s">
        <v>212</v>
      </c>
      <c r="C127" s="96">
        <v>8000</v>
      </c>
      <c r="D127" s="80"/>
      <c r="E127" s="80"/>
      <c r="F127" s="80"/>
      <c r="G127" s="80"/>
      <c r="H127" s="80"/>
      <c r="I127" s="80"/>
      <c r="J127" s="80">
        <f t="shared" si="12"/>
        <v>8000</v>
      </c>
      <c r="K127" s="80">
        <v>0</v>
      </c>
      <c r="L127" s="80">
        <f t="shared" si="11"/>
        <v>8000</v>
      </c>
      <c r="M127" s="90">
        <f t="shared" si="13"/>
        <v>0</v>
      </c>
    </row>
    <row r="128" spans="1:13" ht="15" hidden="1" customHeight="1" x14ac:dyDescent="0.2">
      <c r="A128" s="94">
        <v>329</v>
      </c>
      <c r="B128" s="95" t="s">
        <v>214</v>
      </c>
      <c r="C128" s="96">
        <v>0</v>
      </c>
      <c r="D128" s="80">
        <v>2000</v>
      </c>
      <c r="E128" s="80"/>
      <c r="F128" s="80"/>
      <c r="G128" s="80"/>
      <c r="H128" s="80"/>
      <c r="I128" s="80"/>
      <c r="J128" s="80">
        <f t="shared" si="12"/>
        <v>2000</v>
      </c>
      <c r="K128" s="80">
        <v>1049.99</v>
      </c>
      <c r="L128" s="80">
        <f t="shared" si="11"/>
        <v>950.01</v>
      </c>
      <c r="M128" s="90">
        <f t="shared" si="13"/>
        <v>3.0454079581792475E-4</v>
      </c>
    </row>
    <row r="129" spans="1:13" x14ac:dyDescent="0.2">
      <c r="A129" s="94" t="s">
        <v>215</v>
      </c>
      <c r="B129" s="95" t="s">
        <v>216</v>
      </c>
      <c r="C129" s="96"/>
      <c r="D129" s="80"/>
      <c r="E129" s="80"/>
      <c r="F129" s="80"/>
      <c r="G129" s="80"/>
      <c r="H129" s="80"/>
      <c r="I129" s="80"/>
      <c r="J129" s="80">
        <f t="shared" si="12"/>
        <v>0</v>
      </c>
      <c r="K129" s="80"/>
      <c r="L129" s="80">
        <f t="shared" si="11"/>
        <v>0</v>
      </c>
      <c r="M129" s="90"/>
    </row>
    <row r="130" spans="1:13" x14ac:dyDescent="0.2">
      <c r="A130" s="94"/>
      <c r="B130" s="95"/>
      <c r="C130" s="96"/>
      <c r="D130" s="80"/>
      <c r="E130" s="80"/>
      <c r="F130" s="80"/>
      <c r="G130" s="80"/>
      <c r="H130" s="80"/>
      <c r="I130" s="80"/>
      <c r="J130" s="80"/>
      <c r="K130" s="80"/>
      <c r="L130" s="80"/>
      <c r="M130" s="90"/>
    </row>
    <row r="131" spans="1:13" x14ac:dyDescent="0.2">
      <c r="A131" s="93"/>
      <c r="B131" s="81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90"/>
    </row>
    <row r="132" spans="1:13" ht="15.75" x14ac:dyDescent="0.25">
      <c r="A132" s="91">
        <v>4</v>
      </c>
      <c r="B132" s="92" t="s">
        <v>217</v>
      </c>
      <c r="C132" s="78"/>
      <c r="D132" s="80"/>
      <c r="E132" s="80"/>
      <c r="F132" s="80"/>
      <c r="G132" s="80"/>
      <c r="H132" s="80"/>
      <c r="I132" s="80"/>
      <c r="J132" s="80"/>
      <c r="K132" s="80"/>
      <c r="L132" s="80"/>
      <c r="M132" s="90"/>
    </row>
    <row r="133" spans="1:13" x14ac:dyDescent="0.2">
      <c r="A133" s="93">
        <v>413</v>
      </c>
      <c r="B133" s="81" t="s">
        <v>219</v>
      </c>
      <c r="C133" s="80">
        <v>59750</v>
      </c>
      <c r="D133" s="80"/>
      <c r="E133" s="80"/>
      <c r="F133" s="80"/>
      <c r="G133" s="80"/>
      <c r="H133" s="80"/>
      <c r="I133" s="80">
        <v>59750</v>
      </c>
      <c r="J133" s="80">
        <f t="shared" si="12"/>
        <v>0</v>
      </c>
      <c r="K133" s="80">
        <v>0</v>
      </c>
      <c r="L133" s="80">
        <f t="shared" si="11"/>
        <v>0</v>
      </c>
      <c r="M133" s="90">
        <f t="shared" ref="M133:M137" si="14">K133/$K$138</f>
        <v>0</v>
      </c>
    </row>
    <row r="134" spans="1:13" x14ac:dyDescent="0.2">
      <c r="A134" s="93">
        <v>415</v>
      </c>
      <c r="B134" s="81" t="s">
        <v>221</v>
      </c>
      <c r="C134" s="80">
        <v>15100</v>
      </c>
      <c r="D134" s="80"/>
      <c r="E134" s="80"/>
      <c r="F134" s="80"/>
      <c r="G134" s="80"/>
      <c r="H134" s="80"/>
      <c r="I134" s="80">
        <v>15100</v>
      </c>
      <c r="J134" s="80">
        <f t="shared" si="12"/>
        <v>0</v>
      </c>
      <c r="K134" s="80">
        <v>0</v>
      </c>
      <c r="L134" s="80">
        <f t="shared" si="11"/>
        <v>0</v>
      </c>
      <c r="M134" s="90">
        <f t="shared" si="14"/>
        <v>0</v>
      </c>
    </row>
    <row r="135" spans="1:13" x14ac:dyDescent="0.2">
      <c r="A135" s="93">
        <v>419</v>
      </c>
      <c r="B135" s="81" t="s">
        <v>223</v>
      </c>
      <c r="C135" s="80">
        <v>101835.6</v>
      </c>
      <c r="D135" s="80"/>
      <c r="E135" s="80"/>
      <c r="F135" s="80">
        <v>5000</v>
      </c>
      <c r="G135" s="80"/>
      <c r="H135" s="80">
        <v>67100</v>
      </c>
      <c r="I135" s="80"/>
      <c r="J135" s="80">
        <f t="shared" si="12"/>
        <v>173935.6</v>
      </c>
      <c r="K135" s="80">
        <v>135439.07</v>
      </c>
      <c r="L135" s="80">
        <f t="shared" si="11"/>
        <v>38496.53</v>
      </c>
      <c r="M135" s="90">
        <f t="shared" si="14"/>
        <v>3.9282966659339252E-2</v>
      </c>
    </row>
    <row r="136" spans="1:13" x14ac:dyDescent="0.2">
      <c r="A136" s="93">
        <v>453</v>
      </c>
      <c r="B136" s="81" t="s">
        <v>225</v>
      </c>
      <c r="C136" s="80">
        <v>8000</v>
      </c>
      <c r="D136" s="80"/>
      <c r="E136" s="80"/>
      <c r="F136" s="80"/>
      <c r="G136" s="80"/>
      <c r="H136" s="80"/>
      <c r="I136" s="80"/>
      <c r="J136" s="80">
        <f t="shared" si="12"/>
        <v>8000</v>
      </c>
      <c r="K136" s="80">
        <v>0</v>
      </c>
      <c r="L136" s="80">
        <f t="shared" si="11"/>
        <v>8000</v>
      </c>
      <c r="M136" s="90">
        <f t="shared" si="14"/>
        <v>0</v>
      </c>
    </row>
    <row r="137" spans="1:13" ht="15.75" thickBot="1" x14ac:dyDescent="0.25">
      <c r="A137" s="93">
        <v>472</v>
      </c>
      <c r="B137" s="81" t="s">
        <v>227</v>
      </c>
      <c r="C137" s="80">
        <v>7000</v>
      </c>
      <c r="D137" s="80"/>
      <c r="E137" s="80"/>
      <c r="F137" s="80"/>
      <c r="G137" s="80"/>
      <c r="H137" s="80"/>
      <c r="I137" s="80"/>
      <c r="J137" s="80">
        <f t="shared" si="12"/>
        <v>7000</v>
      </c>
      <c r="K137" s="80">
        <v>6618.27</v>
      </c>
      <c r="L137" s="80">
        <f t="shared" si="11"/>
        <v>381.72999999999956</v>
      </c>
      <c r="M137" s="97">
        <f t="shared" si="14"/>
        <v>1.9195737223572577E-3</v>
      </c>
    </row>
    <row r="138" spans="1:13" ht="16.5" thickBot="1" x14ac:dyDescent="0.3">
      <c r="A138" s="84"/>
      <c r="B138" s="85" t="s">
        <v>235</v>
      </c>
      <c r="C138" s="86">
        <f>SUM(C28:C137)</f>
        <v>11460207.590000002</v>
      </c>
      <c r="D138" s="86">
        <f t="shared" ref="D138:L138" si="15">SUM(D28:D137)</f>
        <v>28000</v>
      </c>
      <c r="E138" s="86">
        <f t="shared" si="15"/>
        <v>1047113.26</v>
      </c>
      <c r="F138" s="86">
        <f t="shared" si="15"/>
        <v>79375</v>
      </c>
      <c r="G138" s="86">
        <f t="shared" si="15"/>
        <v>79375</v>
      </c>
      <c r="H138" s="86">
        <f t="shared" si="15"/>
        <v>288850</v>
      </c>
      <c r="I138" s="86">
        <f t="shared" si="15"/>
        <v>5242279.6499999994</v>
      </c>
      <c r="J138" s="86">
        <f t="shared" si="15"/>
        <v>5487664.6800000006</v>
      </c>
      <c r="K138" s="86">
        <f t="shared" si="15"/>
        <v>3447781.1</v>
      </c>
      <c r="L138" s="86">
        <f t="shared" si="15"/>
        <v>2039883.5800000005</v>
      </c>
      <c r="M138" s="98">
        <v>1</v>
      </c>
    </row>
    <row r="139" spans="1:13" x14ac:dyDescent="0.2">
      <c r="A139" s="99"/>
      <c r="D139" s="100"/>
      <c r="E139" s="100"/>
      <c r="F139" s="100"/>
      <c r="G139" s="100"/>
      <c r="H139" s="100"/>
      <c r="I139" s="100"/>
      <c r="J139" s="100"/>
      <c r="K139" s="100"/>
      <c r="L139" s="100"/>
    </row>
    <row r="140" spans="1:13" ht="15.75" thickBot="1" x14ac:dyDescent="0.25">
      <c r="E140" s="51"/>
      <c r="J140" s="109"/>
    </row>
    <row r="141" spans="1:13" ht="15.75" x14ac:dyDescent="0.25">
      <c r="A141" s="24" t="s">
        <v>228</v>
      </c>
      <c r="B141" s="25"/>
      <c r="C141" s="26"/>
      <c r="D141" s="27"/>
      <c r="E141" s="27"/>
      <c r="F141" s="27"/>
      <c r="G141" s="27"/>
      <c r="H141" s="27"/>
      <c r="I141" s="27"/>
      <c r="J141" s="27"/>
      <c r="K141" s="27"/>
    </row>
    <row r="142" spans="1:13" ht="15.75" x14ac:dyDescent="0.25">
      <c r="A142" s="28" t="s">
        <v>2</v>
      </c>
      <c r="B142" s="29"/>
      <c r="C142" s="30"/>
      <c r="D142" s="27"/>
      <c r="E142" s="27"/>
      <c r="F142" s="27"/>
      <c r="G142" s="27"/>
      <c r="H142" s="27"/>
      <c r="I142" s="27"/>
      <c r="J142" s="27"/>
      <c r="K142" s="27"/>
    </row>
    <row r="143" spans="1:13" ht="8.1" customHeight="1" thickBot="1" x14ac:dyDescent="0.25">
      <c r="A143" s="31"/>
      <c r="B143" s="32"/>
      <c r="C143" s="33"/>
      <c r="D143" s="27"/>
      <c r="E143" s="27"/>
      <c r="F143" s="27"/>
      <c r="G143" s="27"/>
      <c r="H143" s="27"/>
      <c r="I143" s="27"/>
      <c r="J143" s="27"/>
      <c r="K143" s="27"/>
    </row>
    <row r="144" spans="1:13" ht="8.1" customHeight="1" x14ac:dyDescent="0.2">
      <c r="A144" s="34"/>
      <c r="B144" s="35"/>
      <c r="C144" s="36"/>
      <c r="D144" s="27"/>
      <c r="E144" s="27"/>
      <c r="F144" s="27"/>
      <c r="G144" s="27"/>
      <c r="H144" s="27"/>
      <c r="I144" s="27"/>
      <c r="J144" s="27"/>
      <c r="K144" s="27"/>
    </row>
    <row r="145" spans="1:10" x14ac:dyDescent="0.2">
      <c r="A145" s="37" t="s">
        <v>229</v>
      </c>
      <c r="B145" s="38"/>
      <c r="C145" s="39"/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234</v>
      </c>
      <c r="B146" s="38"/>
      <c r="C146" s="41">
        <v>815768.15000000037</v>
      </c>
      <c r="D146" s="27"/>
      <c r="E146" s="27"/>
      <c r="F146" s="27"/>
      <c r="G146" s="27"/>
      <c r="H146" s="27"/>
      <c r="I146" s="27"/>
      <c r="J146" s="27"/>
    </row>
    <row r="147" spans="1:10" x14ac:dyDescent="0.2">
      <c r="A147" s="40" t="s">
        <v>230</v>
      </c>
      <c r="B147" s="38"/>
      <c r="C147" s="41">
        <f>K22</f>
        <v>3987942.63</v>
      </c>
      <c r="D147" s="27"/>
      <c r="E147" s="27"/>
      <c r="F147" s="27"/>
      <c r="G147" s="27"/>
      <c r="H147" s="27"/>
      <c r="I147" s="27"/>
      <c r="J147" s="27"/>
    </row>
    <row r="148" spans="1:10" x14ac:dyDescent="0.2">
      <c r="A148" s="40" t="s">
        <v>251</v>
      </c>
      <c r="B148" s="38"/>
      <c r="C148" s="41">
        <v>-158343.43</v>
      </c>
      <c r="D148" s="27"/>
      <c r="E148" s="27"/>
      <c r="F148" s="27"/>
      <c r="G148" s="27"/>
      <c r="H148" s="27"/>
      <c r="I148" s="27"/>
      <c r="J148" s="27"/>
    </row>
    <row r="149" spans="1:10" x14ac:dyDescent="0.2">
      <c r="A149" s="40" t="s">
        <v>231</v>
      </c>
      <c r="B149" s="38"/>
      <c r="C149" s="42">
        <f>-K138</f>
        <v>-3447781.1</v>
      </c>
      <c r="D149" s="27"/>
      <c r="E149" s="27"/>
      <c r="F149" s="27"/>
      <c r="G149" s="27"/>
      <c r="H149" s="27"/>
      <c r="I149" s="27"/>
      <c r="J149" s="27"/>
    </row>
    <row r="150" spans="1:10" ht="15.75" x14ac:dyDescent="0.25">
      <c r="A150" s="43" t="s">
        <v>232</v>
      </c>
      <c r="B150" s="44"/>
      <c r="C150" s="45">
        <f>SUM(C146:C149)</f>
        <v>1197586.2500000005</v>
      </c>
      <c r="D150" s="27"/>
      <c r="E150" s="27"/>
      <c r="F150" s="27"/>
      <c r="G150" s="27"/>
      <c r="H150" s="27"/>
      <c r="I150" s="27"/>
      <c r="J150" s="27"/>
    </row>
    <row r="151" spans="1:10" ht="15.75" x14ac:dyDescent="0.25">
      <c r="A151" s="43"/>
      <c r="B151" s="44"/>
      <c r="C151" s="45"/>
      <c r="D151" s="27"/>
      <c r="E151" s="27"/>
      <c r="F151" s="27"/>
      <c r="G151" s="27"/>
      <c r="H151" s="27"/>
      <c r="I151" s="27"/>
      <c r="J151" s="27"/>
    </row>
    <row r="152" spans="1:10" x14ac:dyDescent="0.2">
      <c r="A152" s="37" t="s">
        <v>233</v>
      </c>
      <c r="B152" s="38"/>
      <c r="C152" s="41"/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236</v>
      </c>
      <c r="B153" s="38"/>
      <c r="C153" s="41">
        <v>233.12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237</v>
      </c>
      <c r="B154" s="38"/>
      <c r="C154" s="41">
        <v>10774.47</v>
      </c>
      <c r="D154" s="27"/>
      <c r="E154" s="27"/>
      <c r="F154" s="27"/>
      <c r="G154" s="27"/>
      <c r="H154" s="27"/>
      <c r="I154" s="27"/>
      <c r="J154" s="27"/>
    </row>
    <row r="155" spans="1:10" x14ac:dyDescent="0.2">
      <c r="A155" s="40" t="s">
        <v>252</v>
      </c>
      <c r="B155" s="38"/>
      <c r="C155" s="41">
        <v>1859.89</v>
      </c>
      <c r="D155" s="27"/>
      <c r="E155" s="27"/>
      <c r="F155" s="27"/>
      <c r="G155" s="27"/>
      <c r="H155" s="27"/>
      <c r="I155" s="27"/>
      <c r="J155" s="27"/>
    </row>
    <row r="156" spans="1:10" x14ac:dyDescent="0.2">
      <c r="A156" s="40" t="s">
        <v>257</v>
      </c>
      <c r="B156" s="38"/>
      <c r="C156" s="41">
        <v>18659.25</v>
      </c>
      <c r="D156" s="27"/>
      <c r="E156" s="27"/>
      <c r="F156" s="27"/>
      <c r="G156" s="27"/>
      <c r="H156" s="27"/>
      <c r="I156" s="27"/>
      <c r="J156" s="27"/>
    </row>
    <row r="157" spans="1:10" x14ac:dyDescent="0.2">
      <c r="A157" s="40" t="s">
        <v>253</v>
      </c>
      <c r="B157" s="38"/>
      <c r="C157" s="41">
        <f>990.15*7</f>
        <v>6931.05</v>
      </c>
      <c r="D157" s="27"/>
      <c r="E157" s="27"/>
      <c r="F157" s="27"/>
      <c r="G157" s="27"/>
      <c r="H157" s="27"/>
      <c r="I157" s="27"/>
      <c r="J157" s="27"/>
    </row>
    <row r="158" spans="1:10" x14ac:dyDescent="0.2">
      <c r="A158" s="40" t="s">
        <v>258</v>
      </c>
      <c r="B158" s="38"/>
      <c r="C158" s="41">
        <f>1235.85+1235.85+1235.85+418.55</f>
        <v>4126.0999999999995</v>
      </c>
      <c r="D158" s="27"/>
      <c r="E158" s="27"/>
      <c r="F158" s="27"/>
      <c r="G158" s="27"/>
      <c r="H158" s="27"/>
      <c r="I158" s="27"/>
      <c r="J158" s="27"/>
    </row>
    <row r="159" spans="1:10" ht="2.1" customHeight="1" x14ac:dyDescent="0.2">
      <c r="A159" s="40"/>
      <c r="B159" s="38"/>
      <c r="C159" s="42"/>
      <c r="D159" s="27"/>
      <c r="E159" s="27"/>
      <c r="F159" s="27"/>
      <c r="G159" s="27"/>
      <c r="H159" s="27"/>
      <c r="I159" s="27"/>
      <c r="J159" s="27"/>
    </row>
    <row r="160" spans="1:10" ht="15.75" x14ac:dyDescent="0.25">
      <c r="A160" s="43"/>
      <c r="B160" s="44"/>
      <c r="C160" s="45">
        <f>SUM(C153:C159)</f>
        <v>42583.88</v>
      </c>
      <c r="D160" s="27"/>
      <c r="E160" s="27"/>
      <c r="F160" s="27"/>
      <c r="G160" s="27"/>
      <c r="H160" s="27"/>
      <c r="I160" s="27"/>
      <c r="J160" s="27"/>
    </row>
    <row r="161" spans="1:10" ht="2.1" customHeight="1" x14ac:dyDescent="0.25">
      <c r="A161" s="43"/>
      <c r="B161" s="44"/>
      <c r="C161" s="46"/>
      <c r="D161" s="27"/>
      <c r="E161" s="27"/>
      <c r="F161" s="27"/>
      <c r="G161" s="27"/>
      <c r="H161" s="27"/>
      <c r="I161" s="27"/>
      <c r="J161" s="27"/>
    </row>
    <row r="162" spans="1:10" ht="9.9499999999999993" customHeight="1" x14ac:dyDescent="0.2">
      <c r="A162" s="40"/>
      <c r="B162" s="38"/>
      <c r="C162" s="41"/>
      <c r="D162" s="27"/>
      <c r="E162" s="27"/>
      <c r="F162" s="27"/>
      <c r="G162" s="27"/>
      <c r="H162" s="27"/>
      <c r="I162" s="27"/>
      <c r="J162" s="27"/>
    </row>
    <row r="163" spans="1:10" ht="16.5" thickBot="1" x14ac:dyDescent="0.3">
      <c r="A163" s="47" t="s">
        <v>276</v>
      </c>
      <c r="B163" s="48"/>
      <c r="C163" s="49">
        <f>C150+C160</f>
        <v>1240170.1300000004</v>
      </c>
      <c r="D163" s="27"/>
      <c r="E163" s="27"/>
      <c r="F163" s="27"/>
      <c r="G163" s="27"/>
      <c r="H163" s="27"/>
      <c r="I163" s="27"/>
      <c r="J163" s="27"/>
    </row>
    <row r="164" spans="1:10" x14ac:dyDescent="0.2">
      <c r="C164" s="51">
        <f>1240170.13-C163</f>
        <v>0</v>
      </c>
      <c r="D164" s="27"/>
      <c r="E164" s="27"/>
      <c r="F164" s="27"/>
      <c r="G164" s="27"/>
      <c r="H164" s="27"/>
      <c r="I164" s="27"/>
      <c r="J164" s="27"/>
    </row>
    <row r="165" spans="1:10" x14ac:dyDescent="0.2">
      <c r="B165" s="50" t="s">
        <v>277</v>
      </c>
      <c r="C165" s="108"/>
    </row>
    <row r="166" spans="1:10" s="105" customFormat="1" x14ac:dyDescent="0.2"/>
    <row r="167" spans="1:10" s="105" customFormat="1" x14ac:dyDescent="0.2"/>
    <row r="168" spans="1:10" s="105" customFormat="1" x14ac:dyDescent="0.2"/>
    <row r="169" spans="1:10" s="105" customFormat="1" x14ac:dyDescent="0.2"/>
    <row r="170" spans="1:10" s="105" customFormat="1" x14ac:dyDescent="0.2"/>
    <row r="171" spans="1:10" s="105" customFormat="1" x14ac:dyDescent="0.2"/>
    <row r="172" spans="1:10" s="105" customFormat="1" x14ac:dyDescent="0.2"/>
    <row r="173" spans="1:10" s="105" customFormat="1" x14ac:dyDescent="0.2"/>
    <row r="174" spans="1:10" s="105" customFormat="1" x14ac:dyDescent="0.2"/>
    <row r="175" spans="1:10" s="105" customFormat="1" x14ac:dyDescent="0.2"/>
    <row r="176" spans="1:10" s="101" customFormat="1" ht="14.25" x14ac:dyDescent="0.2"/>
    <row r="177" spans="2:11" s="101" customFormat="1" ht="0.95" customHeight="1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</row>
    <row r="178" spans="2:11" s="101" customFormat="1" x14ac:dyDescent="0.25">
      <c r="B178" s="102" t="s">
        <v>248</v>
      </c>
      <c r="C178" s="103"/>
      <c r="D178" s="103"/>
      <c r="E178" s="103"/>
      <c r="F178" s="103"/>
      <c r="G178" s="103"/>
      <c r="H178" s="103"/>
      <c r="I178" s="103"/>
      <c r="J178" s="103"/>
    </row>
    <row r="179" spans="2:11" s="101" customFormat="1" x14ac:dyDescent="0.25">
      <c r="B179" s="102" t="s">
        <v>249</v>
      </c>
      <c r="C179" s="103"/>
      <c r="D179" s="103"/>
      <c r="E179" s="103"/>
      <c r="F179" s="103"/>
      <c r="G179" s="103"/>
      <c r="H179" s="103"/>
      <c r="I179" s="103"/>
      <c r="J179" s="103"/>
    </row>
    <row r="180" spans="2:11" s="105" customFormat="1" x14ac:dyDescent="0.2"/>
    <row r="181" spans="2:11" s="105" customFormat="1" x14ac:dyDescent="0.2"/>
    <row r="182" spans="2:11" s="2" customFormat="1" x14ac:dyDescent="0.2"/>
    <row r="183" spans="2:11" s="2" customFormat="1" x14ac:dyDescent="0.2"/>
    <row r="184" spans="2:11" s="2" customFormat="1" x14ac:dyDescent="0.2"/>
    <row r="185" spans="2:11" s="2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showGridLines="0" tabSelected="1" topLeftCell="A138" zoomScale="85" zoomScaleNormal="85" workbookViewId="0">
      <selection activeCell="A152" sqref="A152"/>
    </sheetView>
  </sheetViews>
  <sheetFormatPr baseColWidth="10" defaultRowHeight="15" x14ac:dyDescent="0.2"/>
  <cols>
    <col min="1" max="1" width="11.7109375" style="50" customWidth="1"/>
    <col min="2" max="2" width="48.7109375" style="50" customWidth="1"/>
    <col min="3" max="3" width="16.28515625" style="50" customWidth="1"/>
    <col min="4" max="9" width="15.7109375" style="50" customWidth="1"/>
    <col min="10" max="10" width="16.28515625" style="50" customWidth="1"/>
    <col min="11" max="11" width="15.7109375" style="50" customWidth="1"/>
    <col min="12" max="12" width="16.28515625" style="50" customWidth="1"/>
    <col min="13" max="13" width="10.7109375" style="50" hidden="1" customWidth="1"/>
    <col min="14" max="16384" width="11.42578125" style="50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5.75" x14ac:dyDescent="0.25">
      <c r="A3" s="65" t="s">
        <v>278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6.5" thickBot="1" x14ac:dyDescent="0.3">
      <c r="A6" s="67" t="s">
        <v>3</v>
      </c>
      <c r="B6" s="112" t="s">
        <v>4</v>
      </c>
      <c r="C6" s="67" t="s">
        <v>5</v>
      </c>
      <c r="D6" s="68" t="s">
        <v>6</v>
      </c>
      <c r="E6" s="69"/>
      <c r="F6" s="68" t="s">
        <v>7</v>
      </c>
      <c r="G6" s="69"/>
      <c r="H6" s="68" t="s">
        <v>19</v>
      </c>
      <c r="I6" s="70"/>
      <c r="J6" s="67" t="s">
        <v>5</v>
      </c>
      <c r="K6" s="112" t="s">
        <v>8</v>
      </c>
      <c r="L6" s="67" t="s">
        <v>9</v>
      </c>
      <c r="M6" s="67" t="s">
        <v>10</v>
      </c>
    </row>
    <row r="7" spans="1:13" ht="16.5" thickBot="1" x14ac:dyDescent="0.3">
      <c r="A7" s="71" t="s">
        <v>11</v>
      </c>
      <c r="B7" s="113"/>
      <c r="C7" s="71" t="s">
        <v>12</v>
      </c>
      <c r="D7" s="72" t="s">
        <v>13</v>
      </c>
      <c r="E7" s="72" t="s">
        <v>14</v>
      </c>
      <c r="F7" s="72" t="s">
        <v>13</v>
      </c>
      <c r="G7" s="72" t="s">
        <v>14</v>
      </c>
      <c r="H7" s="72" t="s">
        <v>13</v>
      </c>
      <c r="I7" s="73" t="s">
        <v>14</v>
      </c>
      <c r="J7" s="71" t="s">
        <v>15</v>
      </c>
      <c r="K7" s="113"/>
      <c r="L7" s="71" t="s">
        <v>16</v>
      </c>
      <c r="M7" s="71" t="s">
        <v>17</v>
      </c>
    </row>
    <row r="8" spans="1:13" ht="15.75" x14ac:dyDescent="0.25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5.75" x14ac:dyDescent="0.25">
      <c r="A9" s="77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ht="15.75" x14ac:dyDescent="0.25">
      <c r="A10" s="77"/>
      <c r="B10" s="77" t="s">
        <v>20</v>
      </c>
      <c r="C10" s="80">
        <f>260706.83+555061.32</f>
        <v>815768.14999999991</v>
      </c>
      <c r="D10" s="78"/>
      <c r="E10" s="78"/>
      <c r="F10" s="78"/>
      <c r="G10" s="78"/>
      <c r="H10" s="78"/>
      <c r="I10" s="78"/>
      <c r="J10" s="80">
        <f>C10+D10-E10+F10-G10+H10-I10</f>
        <v>815768.14999999991</v>
      </c>
      <c r="K10" s="80"/>
      <c r="L10" s="80">
        <f>J10-K10</f>
        <v>815768.14999999991</v>
      </c>
      <c r="M10" s="79">
        <f>K10/$K$22</f>
        <v>0</v>
      </c>
    </row>
    <row r="11" spans="1:13" ht="15.75" x14ac:dyDescent="0.25">
      <c r="A11" s="77"/>
      <c r="B11" s="77" t="s">
        <v>243</v>
      </c>
      <c r="C11" s="80">
        <f>14137.2+31598.95+16675+261097.2</f>
        <v>323508.35000000003</v>
      </c>
      <c r="D11" s="78"/>
      <c r="E11" s="78"/>
      <c r="F11" s="78"/>
      <c r="G11" s="78"/>
      <c r="H11" s="78"/>
      <c r="I11" s="78"/>
      <c r="J11" s="80">
        <f>C11+D11-E11+F11-G11+H11-I11</f>
        <v>323508.35000000003</v>
      </c>
      <c r="K11" s="80">
        <f>62411.15+210275.77</f>
        <v>272686.92</v>
      </c>
      <c r="L11" s="80">
        <f>J11-K11</f>
        <v>50821.430000000051</v>
      </c>
      <c r="M11" s="79">
        <f>K11/$K$22</f>
        <v>6.142106026912475E-2</v>
      </c>
    </row>
    <row r="12" spans="1:13" ht="15.75" x14ac:dyDescent="0.25">
      <c r="A12" s="81" t="s">
        <v>21</v>
      </c>
      <c r="B12" s="81" t="s">
        <v>22</v>
      </c>
      <c r="C12" s="80">
        <v>538844.57000000007</v>
      </c>
      <c r="D12" s="80"/>
      <c r="E12" s="80">
        <v>495480.33</v>
      </c>
      <c r="F12" s="80"/>
      <c r="G12" s="80"/>
      <c r="H12" s="80"/>
      <c r="I12" s="80"/>
      <c r="J12" s="80">
        <f t="shared" ref="J12:J21" si="0">C12+D12-E12+F12-G12+H12-I12</f>
        <v>43364.240000000049</v>
      </c>
      <c r="K12" s="80">
        <v>23400</v>
      </c>
      <c r="L12" s="80">
        <f t="shared" ref="L12:L21" si="1">J12-K12</f>
        <v>19964.240000000049</v>
      </c>
      <c r="M12" s="79">
        <f t="shared" ref="M12:M21" si="2">K12/$K$22</f>
        <v>5.2707068248727118E-3</v>
      </c>
    </row>
    <row r="13" spans="1:13" ht="15.75" hidden="1" customHeight="1" x14ac:dyDescent="0.25">
      <c r="A13" s="81" t="s">
        <v>35</v>
      </c>
      <c r="B13" s="81" t="s">
        <v>36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  <c r="K13" s="80"/>
      <c r="L13" s="80">
        <f t="shared" si="1"/>
        <v>0</v>
      </c>
      <c r="M13" s="79">
        <f t="shared" si="2"/>
        <v>0</v>
      </c>
    </row>
    <row r="14" spans="1:13" ht="15.75" x14ac:dyDescent="0.25">
      <c r="A14" s="81" t="s">
        <v>23</v>
      </c>
      <c r="B14" s="81" t="s">
        <v>24</v>
      </c>
      <c r="C14" s="80">
        <v>65000</v>
      </c>
      <c r="D14" s="80"/>
      <c r="E14" s="80"/>
      <c r="F14" s="80"/>
      <c r="G14" s="80"/>
      <c r="H14" s="80"/>
      <c r="I14" s="80"/>
      <c r="J14" s="80">
        <f t="shared" si="0"/>
        <v>65000</v>
      </c>
      <c r="K14" s="80">
        <v>17480</v>
      </c>
      <c r="L14" s="80">
        <f t="shared" si="1"/>
        <v>47520</v>
      </c>
      <c r="M14" s="79">
        <f t="shared" si="2"/>
        <v>3.9372630469561966E-3</v>
      </c>
    </row>
    <row r="15" spans="1:13" ht="15.75" x14ac:dyDescent="0.25">
      <c r="A15" s="81" t="s">
        <v>25</v>
      </c>
      <c r="B15" s="81" t="s">
        <v>26</v>
      </c>
      <c r="C15" s="80">
        <v>3500</v>
      </c>
      <c r="D15" s="80"/>
      <c r="E15" s="80"/>
      <c r="F15" s="80"/>
      <c r="G15" s="80"/>
      <c r="H15" s="80"/>
      <c r="I15" s="80"/>
      <c r="J15" s="80">
        <f t="shared" si="0"/>
        <v>3500</v>
      </c>
      <c r="K15" s="80">
        <v>0</v>
      </c>
      <c r="L15" s="80">
        <f t="shared" si="1"/>
        <v>3500</v>
      </c>
      <c r="M15" s="79">
        <f t="shared" si="2"/>
        <v>0</v>
      </c>
    </row>
    <row r="16" spans="1:13" ht="15.75" x14ac:dyDescent="0.25">
      <c r="A16" s="81">
        <v>15.1</v>
      </c>
      <c r="B16" s="81" t="s">
        <v>27</v>
      </c>
      <c r="C16" s="80">
        <v>3000</v>
      </c>
      <c r="D16" s="80"/>
      <c r="E16" s="80"/>
      <c r="F16" s="80"/>
      <c r="G16" s="80"/>
      <c r="H16" s="80"/>
      <c r="I16" s="80"/>
      <c r="J16" s="80">
        <f t="shared" si="0"/>
        <v>3000</v>
      </c>
      <c r="K16" s="80">
        <v>8002.74</v>
      </c>
      <c r="L16" s="80">
        <f t="shared" si="1"/>
        <v>-5002.74</v>
      </c>
      <c r="M16" s="79">
        <f t="shared" si="2"/>
        <v>1.8025682194735832E-3</v>
      </c>
    </row>
    <row r="17" spans="1:13" ht="15.75" x14ac:dyDescent="0.25">
      <c r="A17" s="81" t="s">
        <v>28</v>
      </c>
      <c r="B17" s="81" t="s">
        <v>29</v>
      </c>
      <c r="C17" s="80">
        <v>2841029.1</v>
      </c>
      <c r="D17" s="80">
        <v>35865.57</v>
      </c>
      <c r="E17" s="80"/>
      <c r="F17" s="80"/>
      <c r="G17" s="80"/>
      <c r="H17" s="80"/>
      <c r="I17" s="80"/>
      <c r="J17" s="80">
        <f t="shared" si="0"/>
        <v>2876894.67</v>
      </c>
      <c r="K17" s="80">
        <v>2950545.4499999997</v>
      </c>
      <c r="L17" s="80">
        <f t="shared" si="1"/>
        <v>-73650.779999999795</v>
      </c>
      <c r="M17" s="79">
        <f t="shared" si="2"/>
        <v>0.66459230941932168</v>
      </c>
    </row>
    <row r="18" spans="1:13" ht="15.75" x14ac:dyDescent="0.25">
      <c r="A18" s="81" t="s">
        <v>30</v>
      </c>
      <c r="B18" s="81" t="s">
        <v>39</v>
      </c>
      <c r="C18" s="80">
        <v>4953429.6500000004</v>
      </c>
      <c r="D18" s="80"/>
      <c r="E18" s="80"/>
      <c r="F18" s="80"/>
      <c r="G18" s="80"/>
      <c r="H18" s="80"/>
      <c r="I18" s="80">
        <v>4953429.6500000004</v>
      </c>
      <c r="J18" s="80">
        <f t="shared" si="0"/>
        <v>0</v>
      </c>
      <c r="K18" s="80">
        <v>0</v>
      </c>
      <c r="L18" s="80">
        <f t="shared" si="1"/>
        <v>0</v>
      </c>
      <c r="M18" s="79">
        <f t="shared" si="2"/>
        <v>0</v>
      </c>
    </row>
    <row r="19" spans="1:13" ht="15.75" x14ac:dyDescent="0.25">
      <c r="A19" s="81" t="s">
        <v>31</v>
      </c>
      <c r="B19" s="81" t="s">
        <v>32</v>
      </c>
      <c r="C19" s="80">
        <v>1764127.77</v>
      </c>
      <c r="D19" s="80"/>
      <c r="E19" s="80">
        <v>559498.5</v>
      </c>
      <c r="F19" s="80"/>
      <c r="G19" s="80"/>
      <c r="H19" s="80"/>
      <c r="I19" s="80"/>
      <c r="J19" s="80">
        <f t="shared" si="0"/>
        <v>1204629.27</v>
      </c>
      <c r="K19" s="80">
        <f>1073260.84-8286.64</f>
        <v>1064974.2000000002</v>
      </c>
      <c r="L19" s="80">
        <f t="shared" si="1"/>
        <v>139655.06999999983</v>
      </c>
      <c r="M19" s="79">
        <f t="shared" si="2"/>
        <v>0.23987892240398964</v>
      </c>
    </row>
    <row r="20" spans="1:13" ht="15.75" x14ac:dyDescent="0.25">
      <c r="A20" s="81" t="s">
        <v>33</v>
      </c>
      <c r="B20" s="81" t="s">
        <v>34</v>
      </c>
      <c r="C20" s="80">
        <v>20000</v>
      </c>
      <c r="D20" s="80"/>
      <c r="E20" s="80"/>
      <c r="F20" s="80"/>
      <c r="G20" s="80"/>
      <c r="H20" s="80"/>
      <c r="I20" s="80"/>
      <c r="J20" s="80">
        <f t="shared" si="0"/>
        <v>20000</v>
      </c>
      <c r="K20" s="80">
        <v>13230</v>
      </c>
      <c r="L20" s="80">
        <f t="shared" si="1"/>
        <v>6770</v>
      </c>
      <c r="M20" s="79">
        <f t="shared" si="2"/>
        <v>2.9799765509857259E-3</v>
      </c>
    </row>
    <row r="21" spans="1:13" ht="16.5" thickBot="1" x14ac:dyDescent="0.3">
      <c r="A21" s="82" t="s">
        <v>38</v>
      </c>
      <c r="B21" s="82" t="s">
        <v>40</v>
      </c>
      <c r="C21" s="83">
        <v>132000</v>
      </c>
      <c r="D21" s="83"/>
      <c r="E21" s="83"/>
      <c r="F21" s="83"/>
      <c r="G21" s="83"/>
      <c r="H21" s="83"/>
      <c r="I21" s="83"/>
      <c r="J21" s="80">
        <f t="shared" si="0"/>
        <v>132000</v>
      </c>
      <c r="K21" s="80">
        <v>89312.94</v>
      </c>
      <c r="L21" s="80">
        <f t="shared" si="1"/>
        <v>42687.06</v>
      </c>
      <c r="M21" s="79">
        <f t="shared" si="2"/>
        <v>2.0117193265275515E-2</v>
      </c>
    </row>
    <row r="22" spans="1:13" ht="16.5" thickBot="1" x14ac:dyDescent="0.3">
      <c r="A22" s="84"/>
      <c r="B22" s="85" t="s">
        <v>41</v>
      </c>
      <c r="C22" s="86">
        <f>SUM(C10:C21)</f>
        <v>11460207.59</v>
      </c>
      <c r="D22" s="86">
        <f t="shared" ref="D22:I22" si="3">SUM(D11:D21)</f>
        <v>35865.57</v>
      </c>
      <c r="E22" s="86">
        <f t="shared" si="3"/>
        <v>1054978.83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4953429.6500000004</v>
      </c>
      <c r="J22" s="86">
        <f>SUM(J10:J21)</f>
        <v>5487664.6799999997</v>
      </c>
      <c r="K22" s="86">
        <f>SUM(K10:K21)</f>
        <v>4439632.2500000009</v>
      </c>
      <c r="L22" s="86">
        <f t="shared" ref="L22" si="4">SUM(L10:L21)</f>
        <v>1048032.4300000002</v>
      </c>
      <c r="M22" s="79"/>
    </row>
    <row r="23" spans="1:13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ht="15.75" x14ac:dyDescent="0.25">
      <c r="A24" s="77" t="s">
        <v>42</v>
      </c>
      <c r="B24" s="77" t="s">
        <v>43</v>
      </c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90"/>
    </row>
    <row r="25" spans="1:13" ht="15.75" x14ac:dyDescent="0.25">
      <c r="A25" s="77"/>
      <c r="B25" s="77"/>
      <c r="C25" s="78"/>
      <c r="D25" s="80"/>
      <c r="E25" s="80"/>
      <c r="F25" s="80"/>
      <c r="G25" s="80"/>
      <c r="H25" s="80"/>
      <c r="I25" s="80"/>
      <c r="J25" s="80"/>
      <c r="K25" s="80"/>
      <c r="L25" s="80"/>
      <c r="M25" s="90"/>
    </row>
    <row r="26" spans="1:13" ht="15.75" x14ac:dyDescent="0.25">
      <c r="A26" s="77"/>
      <c r="B26" s="77"/>
      <c r="C26" s="78"/>
      <c r="D26" s="80"/>
      <c r="E26" s="80"/>
      <c r="F26" s="80"/>
      <c r="G26" s="80"/>
      <c r="H26" s="80"/>
      <c r="I26" s="80"/>
      <c r="J26" s="80"/>
      <c r="K26" s="80"/>
      <c r="L26" s="80"/>
      <c r="M26" s="90"/>
    </row>
    <row r="27" spans="1:13" ht="15.75" x14ac:dyDescent="0.25">
      <c r="A27" s="91">
        <v>0</v>
      </c>
      <c r="B27" s="92" t="s">
        <v>44</v>
      </c>
      <c r="C27" s="78"/>
      <c r="D27" s="80"/>
      <c r="E27" s="80"/>
      <c r="F27" s="80"/>
      <c r="G27" s="80"/>
      <c r="H27" s="80"/>
      <c r="I27" s="80"/>
      <c r="J27" s="80"/>
      <c r="K27" s="80"/>
      <c r="L27" s="80"/>
      <c r="M27" s="90"/>
    </row>
    <row r="28" spans="1:13" x14ac:dyDescent="0.2">
      <c r="A28" s="93" t="s">
        <v>45</v>
      </c>
      <c r="B28" s="81" t="s">
        <v>46</v>
      </c>
      <c r="C28" s="80">
        <v>805853.10000000009</v>
      </c>
      <c r="D28" s="80"/>
      <c r="E28" s="80"/>
      <c r="F28" s="80"/>
      <c r="G28" s="80"/>
      <c r="H28" s="80"/>
      <c r="I28" s="80">
        <v>29500</v>
      </c>
      <c r="J28" s="80">
        <f t="shared" ref="J28:J39" si="5">C28+D28-E28+F28-G28+H28-I28</f>
        <v>776353.10000000009</v>
      </c>
      <c r="K28" s="80">
        <v>761436</v>
      </c>
      <c r="L28" s="80">
        <f t="shared" ref="L28:L93" si="6">J28-K28</f>
        <v>14917.100000000093</v>
      </c>
      <c r="M28" s="90">
        <f t="shared" ref="M28:M39" si="7">K28/$K$138</f>
        <v>0.20903846162082115</v>
      </c>
    </row>
    <row r="29" spans="1:13" x14ac:dyDescent="0.2">
      <c r="A29" s="93" t="s">
        <v>47</v>
      </c>
      <c r="B29" s="81" t="s">
        <v>48</v>
      </c>
      <c r="C29" s="80">
        <v>4500</v>
      </c>
      <c r="D29" s="80"/>
      <c r="E29" s="80"/>
      <c r="F29" s="80"/>
      <c r="G29" s="80"/>
      <c r="H29" s="80"/>
      <c r="I29" s="80"/>
      <c r="J29" s="80">
        <f t="shared" si="5"/>
        <v>4500</v>
      </c>
      <c r="K29" s="80">
        <v>4500</v>
      </c>
      <c r="L29" s="80">
        <f t="shared" si="6"/>
        <v>0</v>
      </c>
      <c r="M29" s="90">
        <f t="shared" si="7"/>
        <v>1.2353934897925698E-3</v>
      </c>
    </row>
    <row r="30" spans="1:13" x14ac:dyDescent="0.2">
      <c r="A30" s="93" t="s">
        <v>49</v>
      </c>
      <c r="B30" s="81" t="s">
        <v>50</v>
      </c>
      <c r="C30" s="80">
        <v>107850</v>
      </c>
      <c r="D30" s="80"/>
      <c r="E30" s="80"/>
      <c r="F30" s="80"/>
      <c r="G30" s="80"/>
      <c r="H30" s="80">
        <v>29500</v>
      </c>
      <c r="I30" s="80"/>
      <c r="J30" s="80">
        <f t="shared" si="5"/>
        <v>137350</v>
      </c>
      <c r="K30" s="80">
        <v>134250</v>
      </c>
      <c r="L30" s="80">
        <f t="shared" si="6"/>
        <v>3100</v>
      </c>
      <c r="M30" s="90">
        <f t="shared" si="7"/>
        <v>3.6855905778811669E-2</v>
      </c>
    </row>
    <row r="31" spans="1:13" ht="15" hidden="1" customHeight="1" x14ac:dyDescent="0.2">
      <c r="A31" s="93" t="s">
        <v>51</v>
      </c>
      <c r="B31" s="81" t="s">
        <v>52</v>
      </c>
      <c r="C31" s="80">
        <v>0</v>
      </c>
      <c r="D31" s="80"/>
      <c r="E31" s="80"/>
      <c r="F31" s="80"/>
      <c r="G31" s="80"/>
      <c r="H31" s="80"/>
      <c r="I31" s="80"/>
      <c r="J31" s="80">
        <f t="shared" si="5"/>
        <v>0</v>
      </c>
      <c r="K31" s="80">
        <v>0</v>
      </c>
      <c r="L31" s="80">
        <f t="shared" si="6"/>
        <v>0</v>
      </c>
      <c r="M31" s="90">
        <f t="shared" si="7"/>
        <v>0</v>
      </c>
    </row>
    <row r="32" spans="1:13" ht="15" hidden="1" customHeight="1" x14ac:dyDescent="0.2">
      <c r="A32" s="93" t="s">
        <v>53</v>
      </c>
      <c r="B32" s="81" t="s">
        <v>52</v>
      </c>
      <c r="C32" s="80">
        <v>0</v>
      </c>
      <c r="D32" s="80"/>
      <c r="E32" s="80"/>
      <c r="F32" s="80"/>
      <c r="G32" s="80"/>
      <c r="H32" s="80"/>
      <c r="I32" s="80"/>
      <c r="J32" s="80">
        <f t="shared" si="5"/>
        <v>0</v>
      </c>
      <c r="K32" s="80">
        <v>0</v>
      </c>
      <c r="L32" s="80">
        <f t="shared" si="6"/>
        <v>0</v>
      </c>
      <c r="M32" s="90">
        <f t="shared" si="7"/>
        <v>0</v>
      </c>
    </row>
    <row r="33" spans="1:13" x14ac:dyDescent="0.2">
      <c r="A33" s="93" t="s">
        <v>54</v>
      </c>
      <c r="B33" s="81" t="s">
        <v>55</v>
      </c>
      <c r="C33" s="80">
        <v>276090.01</v>
      </c>
      <c r="D33" s="80"/>
      <c r="E33" s="80"/>
      <c r="F33" s="80"/>
      <c r="G33" s="80"/>
      <c r="H33" s="80"/>
      <c r="I33" s="80">
        <v>260706.82</v>
      </c>
      <c r="J33" s="80">
        <f t="shared" si="5"/>
        <v>15383.190000000002</v>
      </c>
      <c r="K33" s="80">
        <v>9549.48</v>
      </c>
      <c r="L33" s="80">
        <f t="shared" si="6"/>
        <v>5833.7100000000028</v>
      </c>
      <c r="M33" s="90">
        <f t="shared" si="7"/>
        <v>2.6216367606454109E-3</v>
      </c>
    </row>
    <row r="34" spans="1:13" x14ac:dyDescent="0.2">
      <c r="A34" s="93" t="s">
        <v>56</v>
      </c>
      <c r="B34" s="81" t="s">
        <v>57</v>
      </c>
      <c r="C34" s="80">
        <v>42755.839999999997</v>
      </c>
      <c r="D34" s="80"/>
      <c r="E34" s="80"/>
      <c r="F34" s="80"/>
      <c r="G34" s="80"/>
      <c r="H34" s="80"/>
      <c r="I34" s="80"/>
      <c r="J34" s="80">
        <f t="shared" si="5"/>
        <v>42755.839999999997</v>
      </c>
      <c r="K34" s="80">
        <v>26578.449999999997</v>
      </c>
      <c r="L34" s="80">
        <f t="shared" si="6"/>
        <v>16177.39</v>
      </c>
      <c r="M34" s="90">
        <f t="shared" si="7"/>
        <v>7.296632021950516E-3</v>
      </c>
    </row>
    <row r="35" spans="1:13" x14ac:dyDescent="0.2">
      <c r="A35" s="93" t="s">
        <v>58</v>
      </c>
      <c r="B35" s="81" t="s">
        <v>59</v>
      </c>
      <c r="C35" s="80">
        <v>90546.57</v>
      </c>
      <c r="D35" s="80"/>
      <c r="E35" s="80"/>
      <c r="F35" s="80"/>
      <c r="G35" s="80"/>
      <c r="H35" s="80"/>
      <c r="I35" s="80"/>
      <c r="J35" s="80">
        <f t="shared" si="5"/>
        <v>90546.57</v>
      </c>
      <c r="K35" s="80">
        <v>84085.119999999995</v>
      </c>
      <c r="L35" s="80">
        <f t="shared" si="6"/>
        <v>6461.4500000000116</v>
      </c>
      <c r="M35" s="90">
        <f t="shared" si="7"/>
        <v>2.3084046630317111E-2</v>
      </c>
    </row>
    <row r="36" spans="1:13" x14ac:dyDescent="0.2">
      <c r="A36" s="93" t="s">
        <v>60</v>
      </c>
      <c r="B36" s="81" t="s">
        <v>61</v>
      </c>
      <c r="C36" s="80">
        <v>8486.09</v>
      </c>
      <c r="D36" s="80"/>
      <c r="E36" s="80"/>
      <c r="F36" s="80"/>
      <c r="G36" s="80"/>
      <c r="H36" s="80"/>
      <c r="I36" s="80"/>
      <c r="J36" s="80">
        <f t="shared" si="5"/>
        <v>8486.09</v>
      </c>
      <c r="K36" s="80">
        <v>7880.3799999999992</v>
      </c>
      <c r="L36" s="80">
        <f t="shared" si="6"/>
        <v>605.71000000000095</v>
      </c>
      <c r="M36" s="90">
        <f t="shared" si="7"/>
        <v>2.1634155886870155E-3</v>
      </c>
    </row>
    <row r="37" spans="1:13" x14ac:dyDescent="0.2">
      <c r="A37" s="93" t="s">
        <v>62</v>
      </c>
      <c r="B37" s="81" t="s">
        <v>63</v>
      </c>
      <c r="C37" s="80">
        <v>74453</v>
      </c>
      <c r="D37" s="80"/>
      <c r="E37" s="80"/>
      <c r="F37" s="80"/>
      <c r="G37" s="80"/>
      <c r="H37" s="80"/>
      <c r="I37" s="80"/>
      <c r="J37" s="80">
        <f t="shared" si="5"/>
        <v>74453</v>
      </c>
      <c r="K37" s="80">
        <v>65953</v>
      </c>
      <c r="L37" s="80">
        <f t="shared" si="6"/>
        <v>8500</v>
      </c>
      <c r="M37" s="90">
        <f t="shared" si="7"/>
        <v>1.8106201518286524E-2</v>
      </c>
    </row>
    <row r="38" spans="1:13" x14ac:dyDescent="0.2">
      <c r="A38" s="93" t="s">
        <v>64</v>
      </c>
      <c r="B38" s="81" t="s">
        <v>65</v>
      </c>
      <c r="C38" s="80">
        <v>74453</v>
      </c>
      <c r="D38" s="80"/>
      <c r="E38" s="80"/>
      <c r="F38" s="80"/>
      <c r="G38" s="80"/>
      <c r="H38" s="80"/>
      <c r="I38" s="80"/>
      <c r="J38" s="80">
        <f t="shared" si="5"/>
        <v>74453</v>
      </c>
      <c r="K38" s="80">
        <v>65494.67</v>
      </c>
      <c r="L38" s="80">
        <f t="shared" si="6"/>
        <v>8958.3300000000017</v>
      </c>
      <c r="M38" s="90">
        <f t="shared" si="7"/>
        <v>1.7980375318691715E-2</v>
      </c>
    </row>
    <row r="39" spans="1:13" x14ac:dyDescent="0.2">
      <c r="A39" s="93" t="s">
        <v>66</v>
      </c>
      <c r="B39" s="81" t="s">
        <v>67</v>
      </c>
      <c r="C39" s="80">
        <v>4400</v>
      </c>
      <c r="D39" s="80"/>
      <c r="E39" s="80"/>
      <c r="F39" s="80"/>
      <c r="G39" s="80"/>
      <c r="H39" s="80"/>
      <c r="I39" s="80"/>
      <c r="J39" s="80">
        <f t="shared" si="5"/>
        <v>4400</v>
      </c>
      <c r="K39" s="80">
        <v>4400</v>
      </c>
      <c r="L39" s="80">
        <f t="shared" si="6"/>
        <v>0</v>
      </c>
      <c r="M39" s="90">
        <f t="shared" si="7"/>
        <v>1.2079403011305127E-3</v>
      </c>
    </row>
    <row r="40" spans="1:13" x14ac:dyDescent="0.2">
      <c r="A40" s="93"/>
      <c r="B40" s="81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0"/>
    </row>
    <row r="41" spans="1:13" x14ac:dyDescent="0.2">
      <c r="A41" s="93"/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0"/>
    </row>
    <row r="42" spans="1:13" ht="15.75" x14ac:dyDescent="0.25">
      <c r="A42" s="91">
        <v>1</v>
      </c>
      <c r="B42" s="92" t="s">
        <v>68</v>
      </c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90"/>
    </row>
    <row r="43" spans="1:13" x14ac:dyDescent="0.2">
      <c r="A43" s="93">
        <v>111</v>
      </c>
      <c r="B43" s="81" t="s">
        <v>70</v>
      </c>
      <c r="C43" s="80">
        <v>11725</v>
      </c>
      <c r="D43" s="80">
        <v>2700</v>
      </c>
      <c r="E43" s="80"/>
      <c r="F43" s="80"/>
      <c r="G43" s="80"/>
      <c r="H43" s="80"/>
      <c r="I43" s="80"/>
      <c r="J43" s="80">
        <f t="shared" ref="J43:J76" si="8">C43+D43-E43+F43-G43+H43-I43</f>
        <v>14425</v>
      </c>
      <c r="K43" s="80">
        <v>12536.46</v>
      </c>
      <c r="L43" s="80">
        <f t="shared" si="6"/>
        <v>1888.5400000000009</v>
      </c>
      <c r="M43" s="90">
        <f t="shared" ref="M43:M76" si="9">K43/$K$138</f>
        <v>3.4416580153433241E-3</v>
      </c>
    </row>
    <row r="44" spans="1:13" x14ac:dyDescent="0.2">
      <c r="A44" s="93">
        <v>113</v>
      </c>
      <c r="B44" s="81" t="s">
        <v>72</v>
      </c>
      <c r="C44" s="80">
        <v>30227.33</v>
      </c>
      <c r="D44" s="80"/>
      <c r="E44" s="80"/>
      <c r="F44" s="80"/>
      <c r="G44" s="80"/>
      <c r="H44" s="80"/>
      <c r="I44" s="80"/>
      <c r="J44" s="80">
        <f t="shared" si="8"/>
        <v>30227.33</v>
      </c>
      <c r="K44" s="80">
        <v>22941</v>
      </c>
      <c r="L44" s="80">
        <f t="shared" si="6"/>
        <v>7286.3300000000017</v>
      </c>
      <c r="M44" s="90">
        <f t="shared" si="9"/>
        <v>6.2980360109625207E-3</v>
      </c>
    </row>
    <row r="45" spans="1:13" x14ac:dyDescent="0.2">
      <c r="A45" s="93">
        <v>114</v>
      </c>
      <c r="B45" s="81" t="s">
        <v>74</v>
      </c>
      <c r="C45" s="80">
        <v>500</v>
      </c>
      <c r="D45" s="80"/>
      <c r="E45" s="80"/>
      <c r="F45" s="80"/>
      <c r="G45" s="80"/>
      <c r="H45" s="80"/>
      <c r="I45" s="80"/>
      <c r="J45" s="80">
        <f t="shared" si="8"/>
        <v>500</v>
      </c>
      <c r="K45" s="80">
        <v>174.72</v>
      </c>
      <c r="L45" s="80">
        <f t="shared" si="6"/>
        <v>325.27999999999997</v>
      </c>
      <c r="M45" s="90">
        <f t="shared" si="9"/>
        <v>4.7966211230346177E-5</v>
      </c>
    </row>
    <row r="46" spans="1:13" x14ac:dyDescent="0.2">
      <c r="A46" s="93">
        <v>121</v>
      </c>
      <c r="B46" s="81" t="s">
        <v>76</v>
      </c>
      <c r="C46" s="80">
        <v>7000</v>
      </c>
      <c r="D46" s="80"/>
      <c r="E46" s="80"/>
      <c r="F46" s="80"/>
      <c r="G46" s="80"/>
      <c r="H46" s="80">
        <v>4500</v>
      </c>
      <c r="I46" s="80"/>
      <c r="J46" s="80">
        <f t="shared" si="8"/>
        <v>11500</v>
      </c>
      <c r="K46" s="80">
        <v>7899</v>
      </c>
      <c r="L46" s="80">
        <f t="shared" si="6"/>
        <v>3601</v>
      </c>
      <c r="M46" s="90">
        <f t="shared" si="9"/>
        <v>2.168527372415891E-3</v>
      </c>
    </row>
    <row r="47" spans="1:13" x14ac:dyDescent="0.2">
      <c r="A47" s="93">
        <v>122</v>
      </c>
      <c r="B47" s="81" t="s">
        <v>78</v>
      </c>
      <c r="C47" s="80">
        <v>13750</v>
      </c>
      <c r="D47" s="80"/>
      <c r="E47" s="80"/>
      <c r="F47" s="80"/>
      <c r="G47" s="80"/>
      <c r="H47" s="80"/>
      <c r="I47" s="80"/>
      <c r="J47" s="80">
        <f t="shared" si="8"/>
        <v>13750</v>
      </c>
      <c r="K47" s="80">
        <v>11956</v>
      </c>
      <c r="L47" s="80">
        <f t="shared" si="6"/>
        <v>1794</v>
      </c>
      <c r="M47" s="90">
        <f t="shared" si="9"/>
        <v>3.2823032364355477E-3</v>
      </c>
    </row>
    <row r="48" spans="1:13" x14ac:dyDescent="0.2">
      <c r="A48" s="93">
        <v>131</v>
      </c>
      <c r="B48" s="81" t="s">
        <v>80</v>
      </c>
      <c r="C48" s="80">
        <v>1669933.26</v>
      </c>
      <c r="D48" s="80"/>
      <c r="E48" s="80">
        <v>784576.06</v>
      </c>
      <c r="F48" s="80"/>
      <c r="G48" s="80"/>
      <c r="H48" s="80">
        <v>81000</v>
      </c>
      <c r="I48" s="80"/>
      <c r="J48" s="80">
        <f t="shared" si="8"/>
        <v>966357.2</v>
      </c>
      <c r="K48" s="80">
        <v>920668.7</v>
      </c>
      <c r="L48" s="80">
        <f t="shared" si="6"/>
        <v>45688.5</v>
      </c>
      <c r="M48" s="90">
        <f t="shared" si="9"/>
        <v>0.25275291516350856</v>
      </c>
    </row>
    <row r="49" spans="1:13" ht="15" hidden="1" customHeight="1" x14ac:dyDescent="0.2">
      <c r="A49" s="93" t="s">
        <v>81</v>
      </c>
      <c r="B49" s="81" t="s">
        <v>82</v>
      </c>
      <c r="C49" s="80">
        <v>0</v>
      </c>
      <c r="D49" s="80" t="b">
        <v>0</v>
      </c>
      <c r="E49" s="80" t="b">
        <v>0</v>
      </c>
      <c r="F49" s="80"/>
      <c r="G49" s="80"/>
      <c r="H49" s="80"/>
      <c r="I49" s="80"/>
      <c r="J49" s="80">
        <f t="shared" si="8"/>
        <v>0</v>
      </c>
      <c r="K49" s="80">
        <v>0</v>
      </c>
      <c r="L49" s="80">
        <f t="shared" si="6"/>
        <v>0</v>
      </c>
      <c r="M49" s="90">
        <f t="shared" si="9"/>
        <v>0</v>
      </c>
    </row>
    <row r="50" spans="1:13" ht="15" hidden="1" customHeight="1" x14ac:dyDescent="0.2">
      <c r="A50" s="93" t="s">
        <v>83</v>
      </c>
      <c r="B50" s="81" t="s">
        <v>84</v>
      </c>
      <c r="C50" s="80">
        <v>0</v>
      </c>
      <c r="D50" s="80" t="b">
        <v>0</v>
      </c>
      <c r="E50" s="80" t="b">
        <v>0</v>
      </c>
      <c r="F50" s="80"/>
      <c r="G50" s="80"/>
      <c r="H50" s="80"/>
      <c r="I50" s="80"/>
      <c r="J50" s="80">
        <f t="shared" si="8"/>
        <v>0</v>
      </c>
      <c r="K50" s="80">
        <v>0</v>
      </c>
      <c r="L50" s="80">
        <f t="shared" si="6"/>
        <v>0</v>
      </c>
      <c r="M50" s="90">
        <f t="shared" si="9"/>
        <v>0</v>
      </c>
    </row>
    <row r="51" spans="1:13" x14ac:dyDescent="0.2">
      <c r="A51" s="93">
        <v>135</v>
      </c>
      <c r="B51" s="81" t="s">
        <v>86</v>
      </c>
      <c r="C51" s="80">
        <v>125004.8</v>
      </c>
      <c r="D51" s="80"/>
      <c r="E51" s="80">
        <v>33600</v>
      </c>
      <c r="F51" s="80">
        <v>65175</v>
      </c>
      <c r="G51" s="80"/>
      <c r="H51" s="80">
        <v>29500</v>
      </c>
      <c r="I51" s="80"/>
      <c r="J51" s="80">
        <f t="shared" si="8"/>
        <v>186079.8</v>
      </c>
      <c r="K51" s="80">
        <v>157829.92000000001</v>
      </c>
      <c r="L51" s="80">
        <f t="shared" si="6"/>
        <v>28249.879999999976</v>
      </c>
      <c r="M51" s="90">
        <f t="shared" si="9"/>
        <v>4.3329345702773803E-2</v>
      </c>
    </row>
    <row r="52" spans="1:13" x14ac:dyDescent="0.2">
      <c r="A52" s="93">
        <v>141</v>
      </c>
      <c r="B52" s="81" t="s">
        <v>88</v>
      </c>
      <c r="C52" s="80">
        <v>579657.19999999995</v>
      </c>
      <c r="D52" s="80"/>
      <c r="E52" s="80">
        <v>200937.19999999995</v>
      </c>
      <c r="F52" s="80"/>
      <c r="G52" s="80"/>
      <c r="H52" s="80">
        <v>20165</v>
      </c>
      <c r="I52" s="80"/>
      <c r="J52" s="80">
        <f t="shared" si="8"/>
        <v>398885</v>
      </c>
      <c r="K52" s="80">
        <v>192423.90000000002</v>
      </c>
      <c r="L52" s="80">
        <f t="shared" si="6"/>
        <v>206461.09999999998</v>
      </c>
      <c r="M52" s="90">
        <f t="shared" si="9"/>
        <v>5.2826496297888111E-2</v>
      </c>
    </row>
    <row r="53" spans="1:13" x14ac:dyDescent="0.2">
      <c r="A53" s="93">
        <v>142</v>
      </c>
      <c r="B53" s="81" t="s">
        <v>90</v>
      </c>
      <c r="C53" s="80">
        <v>9000</v>
      </c>
      <c r="D53" s="80"/>
      <c r="E53" s="80"/>
      <c r="F53" s="80"/>
      <c r="G53" s="80"/>
      <c r="H53" s="80">
        <v>9000</v>
      </c>
      <c r="I53" s="80"/>
      <c r="J53" s="80">
        <f t="shared" si="8"/>
        <v>18000</v>
      </c>
      <c r="K53" s="80">
        <v>9000</v>
      </c>
      <c r="L53" s="80">
        <f t="shared" si="6"/>
        <v>9000</v>
      </c>
      <c r="M53" s="90">
        <f t="shared" si="9"/>
        <v>2.4707869795851396E-3</v>
      </c>
    </row>
    <row r="54" spans="1:13" x14ac:dyDescent="0.2">
      <c r="A54" s="93">
        <v>143</v>
      </c>
      <c r="B54" s="81" t="s">
        <v>92</v>
      </c>
      <c r="C54" s="80">
        <v>22500</v>
      </c>
      <c r="D54" s="80">
        <v>20000</v>
      </c>
      <c r="E54" s="80"/>
      <c r="F54" s="80"/>
      <c r="G54" s="80"/>
      <c r="H54" s="80">
        <v>20000</v>
      </c>
      <c r="I54" s="80"/>
      <c r="J54" s="80">
        <f t="shared" si="8"/>
        <v>62500</v>
      </c>
      <c r="K54" s="80">
        <v>44907.61</v>
      </c>
      <c r="L54" s="80">
        <f t="shared" si="6"/>
        <v>17592.39</v>
      </c>
      <c r="M54" s="90">
        <f t="shared" si="9"/>
        <v>1.2328570896920823E-2</v>
      </c>
    </row>
    <row r="55" spans="1:13" x14ac:dyDescent="0.2">
      <c r="A55" s="93">
        <v>151</v>
      </c>
      <c r="B55" s="81" t="s">
        <v>94</v>
      </c>
      <c r="C55" s="80">
        <v>71000</v>
      </c>
      <c r="D55" s="80"/>
      <c r="E55" s="80"/>
      <c r="F55" s="80"/>
      <c r="G55" s="80"/>
      <c r="H55" s="80"/>
      <c r="I55" s="80"/>
      <c r="J55" s="80">
        <f t="shared" si="8"/>
        <v>71000</v>
      </c>
      <c r="K55" s="80">
        <v>70560</v>
      </c>
      <c r="L55" s="80">
        <f t="shared" si="6"/>
        <v>440</v>
      </c>
      <c r="M55" s="90">
        <f t="shared" si="9"/>
        <v>1.9370969919947495E-2</v>
      </c>
    </row>
    <row r="56" spans="1:13" ht="15" hidden="1" customHeight="1" x14ac:dyDescent="0.2">
      <c r="A56" s="93" t="s">
        <v>95</v>
      </c>
      <c r="B56" s="81" t="s">
        <v>96</v>
      </c>
      <c r="C56" s="80">
        <v>0</v>
      </c>
      <c r="D56" s="80"/>
      <c r="E56" s="80"/>
      <c r="F56" s="80"/>
      <c r="G56" s="80"/>
      <c r="H56" s="80"/>
      <c r="I56" s="80"/>
      <c r="J56" s="80">
        <f t="shared" si="8"/>
        <v>0</v>
      </c>
      <c r="K56" s="80">
        <v>0</v>
      </c>
      <c r="L56" s="80">
        <f t="shared" si="6"/>
        <v>0</v>
      </c>
      <c r="M56" s="90">
        <f t="shared" si="9"/>
        <v>0</v>
      </c>
    </row>
    <row r="57" spans="1:13" x14ac:dyDescent="0.2">
      <c r="A57" s="93">
        <v>158</v>
      </c>
      <c r="B57" s="81" t="s">
        <v>98</v>
      </c>
      <c r="C57" s="80">
        <v>5000</v>
      </c>
      <c r="D57" s="80"/>
      <c r="E57" s="80"/>
      <c r="F57" s="80"/>
      <c r="G57" s="80"/>
      <c r="H57" s="80"/>
      <c r="I57" s="80">
        <v>3000</v>
      </c>
      <c r="J57" s="80">
        <f t="shared" si="8"/>
        <v>2000</v>
      </c>
      <c r="K57" s="80">
        <v>1454</v>
      </c>
      <c r="L57" s="80">
        <f t="shared" si="6"/>
        <v>546</v>
      </c>
      <c r="M57" s="90">
        <f t="shared" si="9"/>
        <v>3.9916936314631033E-4</v>
      </c>
    </row>
    <row r="58" spans="1:13" x14ac:dyDescent="0.2">
      <c r="A58" s="93">
        <v>162</v>
      </c>
      <c r="B58" s="81" t="s">
        <v>100</v>
      </c>
      <c r="C58" s="80">
        <v>1500</v>
      </c>
      <c r="D58" s="80"/>
      <c r="E58" s="80"/>
      <c r="F58" s="80"/>
      <c r="G58" s="80"/>
      <c r="H58" s="80">
        <v>750</v>
      </c>
      <c r="I58" s="80"/>
      <c r="J58" s="80">
        <f t="shared" si="8"/>
        <v>2250</v>
      </c>
      <c r="K58" s="80">
        <v>1885</v>
      </c>
      <c r="L58" s="80">
        <f t="shared" si="6"/>
        <v>365</v>
      </c>
      <c r="M58" s="90">
        <f t="shared" si="9"/>
        <v>5.1749260627977642E-4</v>
      </c>
    </row>
    <row r="59" spans="1:13" x14ac:dyDescent="0.2">
      <c r="A59" s="93">
        <v>164</v>
      </c>
      <c r="B59" s="81" t="s">
        <v>102</v>
      </c>
      <c r="C59" s="80">
        <v>10000</v>
      </c>
      <c r="D59" s="80"/>
      <c r="E59" s="80"/>
      <c r="F59" s="80">
        <v>7500</v>
      </c>
      <c r="G59" s="80"/>
      <c r="H59" s="80"/>
      <c r="I59" s="80">
        <v>3000</v>
      </c>
      <c r="J59" s="80">
        <f t="shared" si="8"/>
        <v>14500</v>
      </c>
      <c r="K59" s="80">
        <v>4000</v>
      </c>
      <c r="L59" s="80">
        <f t="shared" si="6"/>
        <v>10500</v>
      </c>
      <c r="M59" s="90">
        <f t="shared" si="9"/>
        <v>1.0981275464822843E-3</v>
      </c>
    </row>
    <row r="60" spans="1:13" x14ac:dyDescent="0.2">
      <c r="A60" s="93">
        <v>165</v>
      </c>
      <c r="B60" s="81" t="s">
        <v>256</v>
      </c>
      <c r="C60" s="80">
        <v>7300</v>
      </c>
      <c r="D60" s="80"/>
      <c r="E60" s="80"/>
      <c r="F60" s="80"/>
      <c r="G60" s="80"/>
      <c r="H60" s="80"/>
      <c r="I60" s="80"/>
      <c r="J60" s="80">
        <f t="shared" si="8"/>
        <v>7300</v>
      </c>
      <c r="K60" s="80">
        <v>1637.48</v>
      </c>
      <c r="L60" s="80">
        <f t="shared" si="6"/>
        <v>5662.52</v>
      </c>
      <c r="M60" s="90">
        <f t="shared" si="9"/>
        <v>4.4954047370345272E-4</v>
      </c>
    </row>
    <row r="61" spans="1:13" x14ac:dyDescent="0.2">
      <c r="A61" s="93">
        <v>168</v>
      </c>
      <c r="B61" s="81" t="s">
        <v>106</v>
      </c>
      <c r="C61" s="80">
        <v>5500</v>
      </c>
      <c r="D61" s="80"/>
      <c r="E61" s="80"/>
      <c r="F61" s="80"/>
      <c r="G61" s="80"/>
      <c r="H61" s="80"/>
      <c r="I61" s="80"/>
      <c r="J61" s="80">
        <f t="shared" si="8"/>
        <v>5500</v>
      </c>
      <c r="K61" s="80">
        <v>1740</v>
      </c>
      <c r="L61" s="80">
        <f t="shared" si="6"/>
        <v>3760</v>
      </c>
      <c r="M61" s="90">
        <f t="shared" si="9"/>
        <v>4.7768548271979365E-4</v>
      </c>
    </row>
    <row r="62" spans="1:13" x14ac:dyDescent="0.2">
      <c r="A62" s="93">
        <v>174</v>
      </c>
      <c r="B62" s="81" t="s">
        <v>108</v>
      </c>
      <c r="C62" s="80">
        <v>283206.82</v>
      </c>
      <c r="D62" s="80"/>
      <c r="E62" s="80">
        <v>18000</v>
      </c>
      <c r="F62" s="80"/>
      <c r="G62" s="80"/>
      <c r="H62" s="80"/>
      <c r="I62" s="80">
        <v>260706.82</v>
      </c>
      <c r="J62" s="80">
        <f t="shared" si="8"/>
        <v>4500</v>
      </c>
      <c r="K62" s="80">
        <v>0</v>
      </c>
      <c r="L62" s="80">
        <f t="shared" si="6"/>
        <v>4500</v>
      </c>
      <c r="M62" s="90">
        <f t="shared" si="9"/>
        <v>0</v>
      </c>
    </row>
    <row r="63" spans="1:13" x14ac:dyDescent="0.2">
      <c r="A63" s="93">
        <v>181</v>
      </c>
      <c r="B63" s="81" t="s">
        <v>110</v>
      </c>
      <c r="C63" s="80">
        <v>260706.83</v>
      </c>
      <c r="D63" s="80"/>
      <c r="E63" s="80"/>
      <c r="F63" s="80"/>
      <c r="G63" s="80"/>
      <c r="H63" s="80"/>
      <c r="I63" s="80"/>
      <c r="J63" s="80">
        <f t="shared" si="8"/>
        <v>260706.83</v>
      </c>
      <c r="K63" s="80">
        <v>0</v>
      </c>
      <c r="L63" s="80">
        <f t="shared" si="6"/>
        <v>260706.83</v>
      </c>
      <c r="M63" s="90">
        <f t="shared" si="9"/>
        <v>0</v>
      </c>
    </row>
    <row r="64" spans="1:13" ht="15" hidden="1" customHeight="1" x14ac:dyDescent="0.2">
      <c r="A64" s="93" t="s">
        <v>111</v>
      </c>
      <c r="B64" s="81" t="s">
        <v>112</v>
      </c>
      <c r="C64" s="80">
        <v>0</v>
      </c>
      <c r="D64" s="80"/>
      <c r="E64" s="80"/>
      <c r="F64" s="80"/>
      <c r="G64" s="80"/>
      <c r="H64" s="80"/>
      <c r="I64" s="80"/>
      <c r="J64" s="80">
        <f t="shared" si="8"/>
        <v>0</v>
      </c>
      <c r="K64" s="80">
        <v>0</v>
      </c>
      <c r="L64" s="80">
        <f t="shared" si="6"/>
        <v>0</v>
      </c>
      <c r="M64" s="90">
        <f t="shared" si="9"/>
        <v>0</v>
      </c>
    </row>
    <row r="65" spans="1:13" x14ac:dyDescent="0.2">
      <c r="A65" s="93">
        <v>183</v>
      </c>
      <c r="B65" s="81" t="s">
        <v>114</v>
      </c>
      <c r="C65" s="80">
        <v>17000</v>
      </c>
      <c r="D65" s="80"/>
      <c r="E65" s="80"/>
      <c r="F65" s="80"/>
      <c r="G65" s="80"/>
      <c r="H65" s="80"/>
      <c r="I65" s="80">
        <v>3000</v>
      </c>
      <c r="J65" s="80">
        <f t="shared" si="8"/>
        <v>14000</v>
      </c>
      <c r="K65" s="80">
        <v>13700</v>
      </c>
      <c r="L65" s="80">
        <f t="shared" si="6"/>
        <v>300</v>
      </c>
      <c r="M65" s="90">
        <f t="shared" si="9"/>
        <v>3.7610868467018235E-3</v>
      </c>
    </row>
    <row r="66" spans="1:13" x14ac:dyDescent="0.2">
      <c r="A66" s="93">
        <v>184</v>
      </c>
      <c r="B66" s="81" t="s">
        <v>116</v>
      </c>
      <c r="C66" s="80">
        <v>54000</v>
      </c>
      <c r="D66" s="80"/>
      <c r="E66" s="80"/>
      <c r="F66" s="80"/>
      <c r="G66" s="80"/>
      <c r="H66" s="80"/>
      <c r="I66" s="80"/>
      <c r="J66" s="80">
        <f t="shared" si="8"/>
        <v>54000</v>
      </c>
      <c r="K66" s="80">
        <v>54000</v>
      </c>
      <c r="L66" s="80">
        <f t="shared" si="6"/>
        <v>0</v>
      </c>
      <c r="M66" s="90">
        <f t="shared" si="9"/>
        <v>1.4824721877510837E-2</v>
      </c>
    </row>
    <row r="67" spans="1:13" x14ac:dyDescent="0.2">
      <c r="A67" s="93">
        <v>185</v>
      </c>
      <c r="B67" s="81" t="s">
        <v>118</v>
      </c>
      <c r="C67" s="80">
        <v>26000</v>
      </c>
      <c r="D67" s="80"/>
      <c r="E67" s="80"/>
      <c r="F67" s="80"/>
      <c r="G67" s="80">
        <v>18500</v>
      </c>
      <c r="H67" s="80"/>
      <c r="I67" s="80">
        <v>4000</v>
      </c>
      <c r="J67" s="80">
        <f t="shared" si="8"/>
        <v>3500</v>
      </c>
      <c r="K67" s="80">
        <v>2560</v>
      </c>
      <c r="L67" s="80">
        <f t="shared" si="6"/>
        <v>940</v>
      </c>
      <c r="M67" s="90">
        <f t="shared" si="9"/>
        <v>7.0280162974866193E-4</v>
      </c>
    </row>
    <row r="68" spans="1:13" x14ac:dyDescent="0.2">
      <c r="A68" s="93">
        <v>186</v>
      </c>
      <c r="B68" s="81" t="s">
        <v>120</v>
      </c>
      <c r="C68" s="80">
        <v>12687.970000000001</v>
      </c>
      <c r="D68" s="80"/>
      <c r="E68" s="80"/>
      <c r="F68" s="80"/>
      <c r="G68" s="80"/>
      <c r="H68" s="80"/>
      <c r="I68" s="80">
        <v>10000</v>
      </c>
      <c r="J68" s="80">
        <f t="shared" si="8"/>
        <v>2687.9700000000012</v>
      </c>
      <c r="K68" s="80">
        <v>885</v>
      </c>
      <c r="L68" s="80">
        <f t="shared" si="6"/>
        <v>1802.9700000000012</v>
      </c>
      <c r="M68" s="90">
        <f t="shared" si="9"/>
        <v>2.429607196592054E-4</v>
      </c>
    </row>
    <row r="69" spans="1:13" x14ac:dyDescent="0.2">
      <c r="A69" s="93">
        <v>187</v>
      </c>
      <c r="B69" s="81" t="s">
        <v>122</v>
      </c>
      <c r="C69" s="80">
        <v>5600</v>
      </c>
      <c r="D69" s="80"/>
      <c r="E69" s="80"/>
      <c r="F69" s="80"/>
      <c r="G69" s="80"/>
      <c r="H69" s="80"/>
      <c r="I69" s="80">
        <v>2000</v>
      </c>
      <c r="J69" s="80">
        <f t="shared" si="8"/>
        <v>3600</v>
      </c>
      <c r="K69" s="80">
        <v>1600</v>
      </c>
      <c r="L69" s="80">
        <f t="shared" si="6"/>
        <v>2000</v>
      </c>
      <c r="M69" s="90">
        <f t="shared" si="9"/>
        <v>4.3925101859291371E-4</v>
      </c>
    </row>
    <row r="70" spans="1:13" x14ac:dyDescent="0.2">
      <c r="A70" s="93">
        <v>188</v>
      </c>
      <c r="B70" s="81" t="s">
        <v>124</v>
      </c>
      <c r="C70" s="80">
        <v>208565.45</v>
      </c>
      <c r="D70" s="80"/>
      <c r="E70" s="80"/>
      <c r="F70" s="80"/>
      <c r="G70" s="80"/>
      <c r="H70" s="80"/>
      <c r="I70" s="80">
        <v>208565.45</v>
      </c>
      <c r="J70" s="80">
        <f t="shared" si="8"/>
        <v>0</v>
      </c>
      <c r="K70" s="80">
        <v>0</v>
      </c>
      <c r="L70" s="80">
        <f t="shared" si="6"/>
        <v>0</v>
      </c>
      <c r="M70" s="90">
        <f t="shared" si="9"/>
        <v>0</v>
      </c>
    </row>
    <row r="71" spans="1:13" x14ac:dyDescent="0.2">
      <c r="A71" s="93">
        <v>189</v>
      </c>
      <c r="B71" s="81" t="s">
        <v>126</v>
      </c>
      <c r="C71" s="80">
        <v>228200</v>
      </c>
      <c r="D71" s="80"/>
      <c r="E71" s="80"/>
      <c r="F71" s="80"/>
      <c r="G71" s="80"/>
      <c r="H71" s="80"/>
      <c r="I71" s="80"/>
      <c r="J71" s="80">
        <f t="shared" si="8"/>
        <v>228200</v>
      </c>
      <c r="K71" s="80">
        <v>219500</v>
      </c>
      <c r="L71" s="80">
        <f t="shared" si="6"/>
        <v>8700</v>
      </c>
      <c r="M71" s="90">
        <f t="shared" si="9"/>
        <v>6.0259749113215348E-2</v>
      </c>
    </row>
    <row r="72" spans="1:13" x14ac:dyDescent="0.2">
      <c r="A72" s="93">
        <v>191</v>
      </c>
      <c r="B72" s="81" t="s">
        <v>128</v>
      </c>
      <c r="C72" s="80">
        <v>8000</v>
      </c>
      <c r="D72" s="80"/>
      <c r="E72" s="80"/>
      <c r="F72" s="80"/>
      <c r="G72" s="80"/>
      <c r="H72" s="80"/>
      <c r="I72" s="80"/>
      <c r="J72" s="80">
        <f t="shared" si="8"/>
        <v>8000</v>
      </c>
      <c r="K72" s="80">
        <v>7507.9900000000007</v>
      </c>
      <c r="L72" s="80">
        <f t="shared" si="6"/>
        <v>492.00999999999931</v>
      </c>
      <c r="M72" s="90">
        <f t="shared" si="9"/>
        <v>2.0611826594283816E-3</v>
      </c>
    </row>
    <row r="73" spans="1:13" x14ac:dyDescent="0.2">
      <c r="A73" s="93">
        <v>194</v>
      </c>
      <c r="B73" s="81" t="s">
        <v>130</v>
      </c>
      <c r="C73" s="80">
        <v>2500</v>
      </c>
      <c r="D73" s="80"/>
      <c r="E73" s="80"/>
      <c r="F73" s="80"/>
      <c r="G73" s="80"/>
      <c r="H73" s="80"/>
      <c r="I73" s="80"/>
      <c r="J73" s="80">
        <f t="shared" si="8"/>
        <v>2500</v>
      </c>
      <c r="K73" s="80">
        <v>2265.7800000000002</v>
      </c>
      <c r="L73" s="80">
        <f t="shared" si="6"/>
        <v>234.2199999999998</v>
      </c>
      <c r="M73" s="90">
        <f t="shared" si="9"/>
        <v>6.2202885806715753E-4</v>
      </c>
    </row>
    <row r="74" spans="1:13" x14ac:dyDescent="0.2">
      <c r="A74" s="93">
        <v>195</v>
      </c>
      <c r="B74" s="81" t="s">
        <v>132</v>
      </c>
      <c r="C74" s="80">
        <v>5000</v>
      </c>
      <c r="D74" s="80">
        <v>2000</v>
      </c>
      <c r="E74" s="80"/>
      <c r="F74" s="80"/>
      <c r="G74" s="80"/>
      <c r="H74" s="80"/>
      <c r="I74" s="80">
        <v>2000</v>
      </c>
      <c r="J74" s="80">
        <f t="shared" si="8"/>
        <v>5000</v>
      </c>
      <c r="K74" s="80">
        <v>3812.14</v>
      </c>
      <c r="L74" s="80">
        <f t="shared" si="6"/>
        <v>1187.8600000000001</v>
      </c>
      <c r="M74" s="90">
        <f t="shared" si="9"/>
        <v>1.0465539862617437E-3</v>
      </c>
    </row>
    <row r="75" spans="1:13" x14ac:dyDescent="0.2">
      <c r="A75" s="93">
        <v>196</v>
      </c>
      <c r="B75" s="81" t="s">
        <v>134</v>
      </c>
      <c r="C75" s="80">
        <v>28450</v>
      </c>
      <c r="D75" s="80"/>
      <c r="E75" s="80">
        <v>10000</v>
      </c>
      <c r="F75" s="80"/>
      <c r="G75" s="80"/>
      <c r="H75" s="80"/>
      <c r="I75" s="80">
        <v>14000</v>
      </c>
      <c r="J75" s="80">
        <f t="shared" si="8"/>
        <v>4450</v>
      </c>
      <c r="K75" s="80">
        <v>0</v>
      </c>
      <c r="L75" s="80">
        <f t="shared" si="6"/>
        <v>4450</v>
      </c>
      <c r="M75" s="90">
        <f t="shared" si="9"/>
        <v>0</v>
      </c>
    </row>
    <row r="76" spans="1:13" x14ac:dyDescent="0.2">
      <c r="A76" s="93">
        <v>199</v>
      </c>
      <c r="B76" s="81" t="s">
        <v>136</v>
      </c>
      <c r="C76" s="80">
        <v>12200</v>
      </c>
      <c r="D76" s="80"/>
      <c r="E76" s="80"/>
      <c r="F76" s="80"/>
      <c r="G76" s="80"/>
      <c r="H76" s="80">
        <v>5000</v>
      </c>
      <c r="I76" s="80"/>
      <c r="J76" s="80">
        <f t="shared" si="8"/>
        <v>17200</v>
      </c>
      <c r="K76" s="80">
        <v>11788.57</v>
      </c>
      <c r="L76" s="80">
        <f t="shared" si="6"/>
        <v>5411.43</v>
      </c>
      <c r="M76" s="90">
        <f t="shared" si="9"/>
        <v>3.2363383626586653E-3</v>
      </c>
    </row>
    <row r="77" spans="1:13" x14ac:dyDescent="0.2">
      <c r="A77" s="93"/>
      <c r="B77" s="81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90"/>
    </row>
    <row r="78" spans="1:13" x14ac:dyDescent="0.2">
      <c r="A78" s="93"/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90"/>
    </row>
    <row r="79" spans="1:13" ht="15.75" x14ac:dyDescent="0.25">
      <c r="A79" s="91">
        <v>2</v>
      </c>
      <c r="B79" s="92" t="s">
        <v>137</v>
      </c>
      <c r="C79" s="78"/>
      <c r="D79" s="80"/>
      <c r="E79" s="80"/>
      <c r="F79" s="80"/>
      <c r="G79" s="80"/>
      <c r="H79" s="80"/>
      <c r="I79" s="80"/>
      <c r="J79" s="80"/>
      <c r="K79" s="80"/>
      <c r="L79" s="80"/>
      <c r="M79" s="90"/>
    </row>
    <row r="80" spans="1:13" x14ac:dyDescent="0.2">
      <c r="A80" s="93">
        <v>211</v>
      </c>
      <c r="B80" s="81" t="s">
        <v>139</v>
      </c>
      <c r="C80" s="80">
        <v>129100</v>
      </c>
      <c r="D80" s="80"/>
      <c r="E80" s="80"/>
      <c r="F80" s="80"/>
      <c r="G80" s="80">
        <v>16963.849999999999</v>
      </c>
      <c r="H80" s="80"/>
      <c r="I80" s="80">
        <v>28200</v>
      </c>
      <c r="J80" s="80">
        <f t="shared" ref="J80:J116" si="10">C80+D80-E80+F80-G80+H80-I80</f>
        <v>83936.15</v>
      </c>
      <c r="K80" s="80">
        <v>69110.299999999988</v>
      </c>
      <c r="L80" s="80">
        <f t="shared" si="6"/>
        <v>14825.850000000006</v>
      </c>
      <c r="M80" s="90">
        <f t="shared" ref="M80:M116" si="11">K80/$K$138</f>
        <v>1.897298104391365E-2</v>
      </c>
    </row>
    <row r="81" spans="1:13" x14ac:dyDescent="0.2">
      <c r="A81" s="93">
        <v>214</v>
      </c>
      <c r="B81" s="81" t="s">
        <v>140</v>
      </c>
      <c r="C81" s="80">
        <v>52141.36</v>
      </c>
      <c r="D81" s="80"/>
      <c r="E81" s="80"/>
      <c r="F81" s="80"/>
      <c r="G81" s="80"/>
      <c r="H81" s="80"/>
      <c r="I81" s="80">
        <v>52141.36</v>
      </c>
      <c r="J81" s="80">
        <f t="shared" si="10"/>
        <v>0</v>
      </c>
      <c r="K81" s="80">
        <v>0</v>
      </c>
      <c r="L81" s="80">
        <f t="shared" si="6"/>
        <v>0</v>
      </c>
      <c r="M81" s="90">
        <f t="shared" si="11"/>
        <v>0</v>
      </c>
    </row>
    <row r="82" spans="1:13" ht="15" hidden="1" customHeight="1" x14ac:dyDescent="0.2">
      <c r="A82" s="93" t="s">
        <v>141</v>
      </c>
      <c r="B82" s="81" t="s">
        <v>142</v>
      </c>
      <c r="C82" s="80">
        <v>0</v>
      </c>
      <c r="D82" s="80"/>
      <c r="E82" s="80"/>
      <c r="F82" s="80"/>
      <c r="G82" s="80"/>
      <c r="H82" s="80"/>
      <c r="I82" s="80"/>
      <c r="J82" s="80">
        <f t="shared" si="10"/>
        <v>0</v>
      </c>
      <c r="K82" s="80">
        <v>0</v>
      </c>
      <c r="L82" s="80">
        <f t="shared" si="6"/>
        <v>0</v>
      </c>
      <c r="M82" s="90">
        <f t="shared" si="11"/>
        <v>0</v>
      </c>
    </row>
    <row r="83" spans="1:13" x14ac:dyDescent="0.2">
      <c r="A83" s="93">
        <v>223</v>
      </c>
      <c r="B83" s="81" t="s">
        <v>143</v>
      </c>
      <c r="C83" s="80">
        <v>260706.82</v>
      </c>
      <c r="D83" s="80"/>
      <c r="E83" s="80"/>
      <c r="F83" s="80">
        <v>500</v>
      </c>
      <c r="G83" s="80"/>
      <c r="H83" s="80"/>
      <c r="I83" s="80">
        <v>260706.82</v>
      </c>
      <c r="J83" s="80">
        <f t="shared" si="10"/>
        <v>500</v>
      </c>
      <c r="K83" s="80">
        <v>120</v>
      </c>
      <c r="L83" s="80">
        <f t="shared" si="6"/>
        <v>380</v>
      </c>
      <c r="M83" s="90">
        <f t="shared" si="11"/>
        <v>3.2943826394468528E-5</v>
      </c>
    </row>
    <row r="84" spans="1:13" x14ac:dyDescent="0.2">
      <c r="A84" s="93">
        <v>229</v>
      </c>
      <c r="B84" s="81" t="s">
        <v>144</v>
      </c>
      <c r="C84" s="80">
        <v>260706.82</v>
      </c>
      <c r="D84" s="80"/>
      <c r="E84" s="80"/>
      <c r="F84" s="80"/>
      <c r="G84" s="80"/>
      <c r="H84" s="80"/>
      <c r="I84" s="80">
        <v>260706.82</v>
      </c>
      <c r="J84" s="80">
        <f t="shared" si="10"/>
        <v>0</v>
      </c>
      <c r="K84" s="80">
        <v>0</v>
      </c>
      <c r="L84" s="80">
        <f t="shared" si="6"/>
        <v>0</v>
      </c>
      <c r="M84" s="90">
        <f t="shared" si="11"/>
        <v>0</v>
      </c>
    </row>
    <row r="85" spans="1:13" x14ac:dyDescent="0.2">
      <c r="A85" s="93">
        <v>232</v>
      </c>
      <c r="B85" s="81" t="s">
        <v>146</v>
      </c>
      <c r="C85" s="80">
        <v>3750</v>
      </c>
      <c r="D85" s="80"/>
      <c r="E85" s="80"/>
      <c r="F85" s="80"/>
      <c r="G85" s="80"/>
      <c r="H85" s="80"/>
      <c r="I85" s="80"/>
      <c r="J85" s="80">
        <f t="shared" si="10"/>
        <v>3750</v>
      </c>
      <c r="K85" s="80">
        <v>1240</v>
      </c>
      <c r="L85" s="80">
        <f t="shared" si="6"/>
        <v>2510</v>
      </c>
      <c r="M85" s="90">
        <f t="shared" si="11"/>
        <v>3.4041953940950812E-4</v>
      </c>
    </row>
    <row r="86" spans="1:13" x14ac:dyDescent="0.2">
      <c r="A86" s="93">
        <v>233</v>
      </c>
      <c r="B86" s="81" t="s">
        <v>148</v>
      </c>
      <c r="C86" s="80">
        <v>82800</v>
      </c>
      <c r="D86" s="80"/>
      <c r="E86" s="80"/>
      <c r="F86" s="80"/>
      <c r="G86" s="80">
        <v>33911.15</v>
      </c>
      <c r="H86" s="80"/>
      <c r="I86" s="80">
        <v>27300</v>
      </c>
      <c r="J86" s="80">
        <f t="shared" si="10"/>
        <v>21588.85</v>
      </c>
      <c r="K86" s="80">
        <v>17750.8</v>
      </c>
      <c r="L86" s="80">
        <f t="shared" si="6"/>
        <v>3838.0499999999993</v>
      </c>
      <c r="M86" s="90">
        <f t="shared" si="11"/>
        <v>4.8731606130244329E-3</v>
      </c>
    </row>
    <row r="87" spans="1:13" x14ac:dyDescent="0.2">
      <c r="A87" s="93">
        <v>241</v>
      </c>
      <c r="B87" s="81" t="s">
        <v>150</v>
      </c>
      <c r="C87" s="80">
        <v>5200</v>
      </c>
      <c r="D87" s="80"/>
      <c r="E87" s="80"/>
      <c r="F87" s="80"/>
      <c r="G87" s="80"/>
      <c r="H87" s="80"/>
      <c r="I87" s="80"/>
      <c r="J87" s="80">
        <f t="shared" si="10"/>
        <v>5200</v>
      </c>
      <c r="K87" s="80">
        <v>2993.9</v>
      </c>
      <c r="L87" s="80">
        <f t="shared" si="6"/>
        <v>2206.1</v>
      </c>
      <c r="M87" s="90">
        <f t="shared" si="11"/>
        <v>8.2192101535332775E-4</v>
      </c>
    </row>
    <row r="88" spans="1:13" x14ac:dyDescent="0.2">
      <c r="A88" s="93">
        <v>243</v>
      </c>
      <c r="B88" s="81" t="s">
        <v>152</v>
      </c>
      <c r="C88" s="80">
        <v>1500</v>
      </c>
      <c r="D88" s="80"/>
      <c r="E88" s="80"/>
      <c r="F88" s="80"/>
      <c r="G88" s="80"/>
      <c r="H88" s="80"/>
      <c r="I88" s="80"/>
      <c r="J88" s="80">
        <f t="shared" si="10"/>
        <v>1500</v>
      </c>
      <c r="K88" s="80">
        <v>1196.0500000000002</v>
      </c>
      <c r="L88" s="80">
        <f t="shared" si="6"/>
        <v>303.94999999999982</v>
      </c>
      <c r="M88" s="90">
        <f t="shared" si="11"/>
        <v>3.2835386299253407E-4</v>
      </c>
    </row>
    <row r="89" spans="1:13" x14ac:dyDescent="0.2">
      <c r="A89" s="93">
        <v>244</v>
      </c>
      <c r="B89" s="81" t="s">
        <v>154</v>
      </c>
      <c r="C89" s="80">
        <v>2250</v>
      </c>
      <c r="D89" s="80"/>
      <c r="E89" s="80"/>
      <c r="F89" s="80"/>
      <c r="G89" s="80"/>
      <c r="H89" s="80">
        <v>500</v>
      </c>
      <c r="I89" s="80"/>
      <c r="J89" s="80">
        <f t="shared" si="10"/>
        <v>2750</v>
      </c>
      <c r="K89" s="80">
        <v>2673.08</v>
      </c>
      <c r="L89" s="80">
        <f t="shared" si="6"/>
        <v>76.920000000000073</v>
      </c>
      <c r="M89" s="90">
        <f t="shared" si="11"/>
        <v>7.3384569548771614E-4</v>
      </c>
    </row>
    <row r="90" spans="1:13" x14ac:dyDescent="0.2">
      <c r="A90" s="93">
        <v>245</v>
      </c>
      <c r="B90" s="81" t="s">
        <v>156</v>
      </c>
      <c r="C90" s="80">
        <v>1000</v>
      </c>
      <c r="D90" s="80"/>
      <c r="E90" s="80"/>
      <c r="F90" s="80"/>
      <c r="G90" s="80"/>
      <c r="H90" s="80"/>
      <c r="I90" s="80"/>
      <c r="J90" s="80">
        <f t="shared" si="10"/>
        <v>1000</v>
      </c>
      <c r="K90" s="80">
        <v>20</v>
      </c>
      <c r="L90" s="80">
        <f t="shared" si="6"/>
        <v>980</v>
      </c>
      <c r="M90" s="90">
        <f t="shared" si="11"/>
        <v>5.4906377324114213E-6</v>
      </c>
    </row>
    <row r="91" spans="1:13" x14ac:dyDescent="0.2">
      <c r="A91" s="93">
        <v>253</v>
      </c>
      <c r="B91" s="81" t="s">
        <v>158</v>
      </c>
      <c r="C91" s="80">
        <v>1000</v>
      </c>
      <c r="D91" s="80"/>
      <c r="E91" s="80"/>
      <c r="F91" s="80"/>
      <c r="G91" s="80"/>
      <c r="H91" s="80"/>
      <c r="I91" s="80"/>
      <c r="J91" s="80">
        <f t="shared" si="10"/>
        <v>1000</v>
      </c>
      <c r="K91" s="80">
        <v>0</v>
      </c>
      <c r="L91" s="80">
        <f t="shared" si="6"/>
        <v>1000</v>
      </c>
      <c r="M91" s="90">
        <f t="shared" si="11"/>
        <v>0</v>
      </c>
    </row>
    <row r="92" spans="1:13" x14ac:dyDescent="0.2">
      <c r="A92" s="93">
        <v>254</v>
      </c>
      <c r="B92" s="81" t="s">
        <v>160</v>
      </c>
      <c r="C92" s="80">
        <v>800</v>
      </c>
      <c r="D92" s="80">
        <v>300</v>
      </c>
      <c r="E92" s="80"/>
      <c r="F92" s="80"/>
      <c r="G92" s="80"/>
      <c r="H92" s="80"/>
      <c r="I92" s="80"/>
      <c r="J92" s="80">
        <f t="shared" si="10"/>
        <v>1100</v>
      </c>
      <c r="K92" s="80">
        <v>693</v>
      </c>
      <c r="L92" s="80">
        <f t="shared" si="6"/>
        <v>407</v>
      </c>
      <c r="M92" s="90">
        <f t="shared" si="11"/>
        <v>1.9025059742805575E-4</v>
      </c>
    </row>
    <row r="93" spans="1:13" x14ac:dyDescent="0.2">
      <c r="A93" s="93">
        <v>262</v>
      </c>
      <c r="B93" s="81" t="s">
        <v>162</v>
      </c>
      <c r="C93" s="80">
        <v>8500</v>
      </c>
      <c r="D93" s="80"/>
      <c r="E93" s="80"/>
      <c r="F93" s="80"/>
      <c r="G93" s="80"/>
      <c r="H93" s="80"/>
      <c r="I93" s="80"/>
      <c r="J93" s="80">
        <f t="shared" si="10"/>
        <v>8500</v>
      </c>
      <c r="K93" s="80">
        <v>6267.869999999999</v>
      </c>
      <c r="L93" s="80">
        <f t="shared" si="6"/>
        <v>2232.130000000001</v>
      </c>
      <c r="M93" s="90">
        <f t="shared" si="11"/>
        <v>1.7207301761924785E-3</v>
      </c>
    </row>
    <row r="94" spans="1:13" x14ac:dyDescent="0.2">
      <c r="A94" s="93">
        <v>266</v>
      </c>
      <c r="B94" s="81" t="s">
        <v>164</v>
      </c>
      <c r="C94" s="80">
        <v>5000</v>
      </c>
      <c r="D94" s="80"/>
      <c r="E94" s="80"/>
      <c r="F94" s="80"/>
      <c r="G94" s="80"/>
      <c r="H94" s="80"/>
      <c r="I94" s="80"/>
      <c r="J94" s="80">
        <f t="shared" si="10"/>
        <v>5000</v>
      </c>
      <c r="K94" s="80">
        <v>1216.0500000000002</v>
      </c>
      <c r="L94" s="80">
        <f t="shared" ref="L94:L137" si="12">J94-K94</f>
        <v>3783.95</v>
      </c>
      <c r="M94" s="90">
        <f t="shared" si="11"/>
        <v>3.3384450072494547E-4</v>
      </c>
    </row>
    <row r="95" spans="1:13" x14ac:dyDescent="0.2">
      <c r="A95" s="93">
        <v>267</v>
      </c>
      <c r="B95" s="81" t="s">
        <v>166</v>
      </c>
      <c r="C95" s="80">
        <v>35000</v>
      </c>
      <c r="D95" s="80"/>
      <c r="E95" s="80"/>
      <c r="F95" s="80"/>
      <c r="G95" s="80"/>
      <c r="H95" s="80"/>
      <c r="I95" s="80">
        <v>17000</v>
      </c>
      <c r="J95" s="80">
        <f t="shared" si="10"/>
        <v>18000</v>
      </c>
      <c r="K95" s="80">
        <v>13157.75</v>
      </c>
      <c r="L95" s="80">
        <f t="shared" si="12"/>
        <v>4842.25</v>
      </c>
      <c r="M95" s="90">
        <f t="shared" si="11"/>
        <v>3.6122219311818188E-3</v>
      </c>
    </row>
    <row r="96" spans="1:13" x14ac:dyDescent="0.2">
      <c r="A96" s="93">
        <v>268</v>
      </c>
      <c r="B96" s="81" t="s">
        <v>168</v>
      </c>
      <c r="C96" s="80">
        <v>136453.41</v>
      </c>
      <c r="D96" s="80"/>
      <c r="E96" s="80"/>
      <c r="F96" s="80">
        <v>1200</v>
      </c>
      <c r="G96" s="80"/>
      <c r="H96" s="80"/>
      <c r="I96" s="80">
        <v>130353.41</v>
      </c>
      <c r="J96" s="80">
        <f t="shared" si="10"/>
        <v>7300</v>
      </c>
      <c r="K96" s="80">
        <v>4325.8599999999997</v>
      </c>
      <c r="L96" s="80">
        <f t="shared" si="12"/>
        <v>2974.1400000000003</v>
      </c>
      <c r="M96" s="90">
        <f t="shared" si="11"/>
        <v>1.1875865070564635E-3</v>
      </c>
    </row>
    <row r="97" spans="1:13" x14ac:dyDescent="0.2">
      <c r="A97" s="93">
        <v>269</v>
      </c>
      <c r="B97" s="81" t="s">
        <v>170</v>
      </c>
      <c r="C97" s="80">
        <v>1500</v>
      </c>
      <c r="D97" s="80"/>
      <c r="E97" s="80"/>
      <c r="F97" s="80"/>
      <c r="G97" s="80"/>
      <c r="H97" s="80"/>
      <c r="I97" s="80"/>
      <c r="J97" s="80">
        <f t="shared" si="10"/>
        <v>1500</v>
      </c>
      <c r="K97" s="80">
        <v>511</v>
      </c>
      <c r="L97" s="80">
        <f t="shared" si="12"/>
        <v>989</v>
      </c>
      <c r="M97" s="90">
        <f t="shared" si="11"/>
        <v>1.4028579406311182E-4</v>
      </c>
    </row>
    <row r="98" spans="1:13" x14ac:dyDescent="0.2">
      <c r="A98" s="93">
        <v>271</v>
      </c>
      <c r="B98" s="81" t="s">
        <v>172</v>
      </c>
      <c r="C98" s="80">
        <v>331699.31</v>
      </c>
      <c r="D98" s="80"/>
      <c r="E98" s="80"/>
      <c r="F98" s="80"/>
      <c r="G98" s="80"/>
      <c r="H98" s="80"/>
      <c r="I98" s="80">
        <v>130353.41</v>
      </c>
      <c r="J98" s="80">
        <f t="shared" si="10"/>
        <v>201345.9</v>
      </c>
      <c r="K98" s="80">
        <v>183932.17</v>
      </c>
      <c r="L98" s="80">
        <f t="shared" si="12"/>
        <v>17413.729999999981</v>
      </c>
      <c r="M98" s="90">
        <f t="shared" si="11"/>
        <v>5.0495245640315607E-2</v>
      </c>
    </row>
    <row r="99" spans="1:13" x14ac:dyDescent="0.2">
      <c r="A99" s="93">
        <v>272</v>
      </c>
      <c r="B99" s="81" t="s">
        <v>173</v>
      </c>
      <c r="C99" s="80">
        <v>52141.36</v>
      </c>
      <c r="D99" s="80"/>
      <c r="E99" s="80"/>
      <c r="F99" s="80"/>
      <c r="G99" s="80"/>
      <c r="H99" s="80"/>
      <c r="I99" s="80">
        <v>52141.36</v>
      </c>
      <c r="J99" s="80">
        <f t="shared" si="10"/>
        <v>0</v>
      </c>
      <c r="K99" s="80">
        <v>0</v>
      </c>
      <c r="L99" s="80">
        <f t="shared" si="12"/>
        <v>0</v>
      </c>
      <c r="M99" s="90">
        <f t="shared" si="11"/>
        <v>0</v>
      </c>
    </row>
    <row r="100" spans="1:13" x14ac:dyDescent="0.2">
      <c r="A100" s="93">
        <v>273</v>
      </c>
      <c r="B100" s="81" t="s">
        <v>175</v>
      </c>
      <c r="C100" s="80">
        <v>52141.36</v>
      </c>
      <c r="D100" s="80"/>
      <c r="E100" s="80"/>
      <c r="F100" s="80"/>
      <c r="G100" s="80"/>
      <c r="H100" s="80"/>
      <c r="I100" s="80">
        <v>52141.36</v>
      </c>
      <c r="J100" s="80">
        <f t="shared" si="10"/>
        <v>0</v>
      </c>
      <c r="K100" s="80">
        <v>0</v>
      </c>
      <c r="L100" s="80">
        <f t="shared" si="12"/>
        <v>0</v>
      </c>
      <c r="M100" s="90">
        <f t="shared" si="11"/>
        <v>0</v>
      </c>
    </row>
    <row r="101" spans="1:13" x14ac:dyDescent="0.2">
      <c r="A101" s="93">
        <v>274</v>
      </c>
      <c r="B101" s="81" t="s">
        <v>176</v>
      </c>
      <c r="C101" s="80">
        <v>261456.82</v>
      </c>
      <c r="D101" s="80"/>
      <c r="E101" s="80"/>
      <c r="F101" s="80"/>
      <c r="G101" s="80"/>
      <c r="H101" s="80"/>
      <c r="I101" s="80">
        <v>260706.82</v>
      </c>
      <c r="J101" s="80">
        <f t="shared" si="10"/>
        <v>750</v>
      </c>
      <c r="K101" s="80">
        <v>247.5</v>
      </c>
      <c r="L101" s="80">
        <f t="shared" si="12"/>
        <v>502.5</v>
      </c>
      <c r="M101" s="90">
        <f t="shared" si="11"/>
        <v>6.7946641938591344E-5</v>
      </c>
    </row>
    <row r="102" spans="1:13" x14ac:dyDescent="0.2">
      <c r="A102" s="93">
        <v>275</v>
      </c>
      <c r="B102" s="81" t="s">
        <v>177</v>
      </c>
      <c r="C102" s="80">
        <v>260706.82</v>
      </c>
      <c r="D102" s="80"/>
      <c r="E102" s="80"/>
      <c r="F102" s="80"/>
      <c r="G102" s="80"/>
      <c r="H102" s="80"/>
      <c r="I102" s="80">
        <v>260706.82</v>
      </c>
      <c r="J102" s="80">
        <f t="shared" si="10"/>
        <v>0</v>
      </c>
      <c r="K102" s="80">
        <v>0</v>
      </c>
      <c r="L102" s="80">
        <f t="shared" si="12"/>
        <v>0</v>
      </c>
      <c r="M102" s="90">
        <f t="shared" si="11"/>
        <v>0</v>
      </c>
    </row>
    <row r="103" spans="1:13" x14ac:dyDescent="0.2">
      <c r="A103" s="93">
        <v>279</v>
      </c>
      <c r="B103" s="81" t="s">
        <v>178</v>
      </c>
      <c r="C103" s="80">
        <v>261456.82</v>
      </c>
      <c r="D103" s="80"/>
      <c r="E103" s="80"/>
      <c r="F103" s="80"/>
      <c r="G103" s="80"/>
      <c r="H103" s="80"/>
      <c r="I103" s="80">
        <v>260706.82</v>
      </c>
      <c r="J103" s="80">
        <f t="shared" si="10"/>
        <v>750</v>
      </c>
      <c r="K103" s="80">
        <v>0</v>
      </c>
      <c r="L103" s="80">
        <f t="shared" si="12"/>
        <v>750</v>
      </c>
      <c r="M103" s="90">
        <f t="shared" si="11"/>
        <v>0</v>
      </c>
    </row>
    <row r="104" spans="1:13" x14ac:dyDescent="0.2">
      <c r="A104" s="93">
        <v>281</v>
      </c>
      <c r="B104" s="81" t="s">
        <v>179</v>
      </c>
      <c r="C104" s="80">
        <v>260706.82</v>
      </c>
      <c r="D104" s="80"/>
      <c r="E104" s="80"/>
      <c r="F104" s="80"/>
      <c r="G104" s="80"/>
      <c r="H104" s="80"/>
      <c r="I104" s="80">
        <v>260706.82</v>
      </c>
      <c r="J104" s="80">
        <f t="shared" si="10"/>
        <v>0</v>
      </c>
      <c r="K104" s="80">
        <v>0</v>
      </c>
      <c r="L104" s="80">
        <f t="shared" si="12"/>
        <v>0</v>
      </c>
      <c r="M104" s="90">
        <f t="shared" si="11"/>
        <v>0</v>
      </c>
    </row>
    <row r="105" spans="1:13" x14ac:dyDescent="0.2">
      <c r="A105" s="93">
        <v>283</v>
      </c>
      <c r="B105" s="81" t="s">
        <v>181</v>
      </c>
      <c r="C105" s="80">
        <v>1500</v>
      </c>
      <c r="D105" s="80"/>
      <c r="E105" s="80"/>
      <c r="F105" s="80"/>
      <c r="G105" s="80"/>
      <c r="H105" s="80">
        <v>1500</v>
      </c>
      <c r="I105" s="80"/>
      <c r="J105" s="80">
        <f t="shared" si="10"/>
        <v>3000</v>
      </c>
      <c r="K105" s="80">
        <v>1623.7</v>
      </c>
      <c r="L105" s="80">
        <f t="shared" si="12"/>
        <v>1376.3</v>
      </c>
      <c r="M105" s="90">
        <f t="shared" si="11"/>
        <v>4.4575742430582124E-4</v>
      </c>
    </row>
    <row r="106" spans="1:13" x14ac:dyDescent="0.2">
      <c r="A106" s="93">
        <v>284</v>
      </c>
      <c r="B106" s="81" t="s">
        <v>183</v>
      </c>
      <c r="C106" s="80">
        <v>263206.82</v>
      </c>
      <c r="D106" s="80"/>
      <c r="E106" s="80"/>
      <c r="F106" s="80"/>
      <c r="G106" s="80"/>
      <c r="H106" s="80"/>
      <c r="I106" s="80">
        <v>260706.82</v>
      </c>
      <c r="J106" s="80">
        <f t="shared" si="10"/>
        <v>2500</v>
      </c>
      <c r="K106" s="80">
        <v>75</v>
      </c>
      <c r="L106" s="80">
        <f t="shared" si="12"/>
        <v>2425</v>
      </c>
      <c r="M106" s="90">
        <f t="shared" si="11"/>
        <v>2.0589891496542829E-5</v>
      </c>
    </row>
    <row r="107" spans="1:13" x14ac:dyDescent="0.2">
      <c r="A107" s="93">
        <v>285</v>
      </c>
      <c r="B107" s="81" t="s">
        <v>185</v>
      </c>
      <c r="C107" s="80">
        <v>932056.99</v>
      </c>
      <c r="D107" s="80"/>
      <c r="E107" s="80"/>
      <c r="F107" s="80"/>
      <c r="G107" s="80"/>
      <c r="H107" s="80"/>
      <c r="I107" s="80">
        <v>71000</v>
      </c>
      <c r="J107" s="80">
        <f t="shared" si="10"/>
        <v>861056.99</v>
      </c>
      <c r="K107" s="80">
        <v>7100</v>
      </c>
      <c r="L107" s="80">
        <f t="shared" si="12"/>
        <v>853956.99</v>
      </c>
      <c r="M107" s="90">
        <f t="shared" si="11"/>
        <v>1.9491763950060545E-3</v>
      </c>
    </row>
    <row r="108" spans="1:13" x14ac:dyDescent="0.2">
      <c r="A108" s="93">
        <v>286</v>
      </c>
      <c r="B108" s="81" t="s">
        <v>186</v>
      </c>
      <c r="C108" s="80">
        <v>2000</v>
      </c>
      <c r="D108" s="80"/>
      <c r="E108" s="80"/>
      <c r="F108" s="80"/>
      <c r="G108" s="80"/>
      <c r="H108" s="80"/>
      <c r="I108" s="80"/>
      <c r="J108" s="80">
        <f t="shared" si="10"/>
        <v>2000</v>
      </c>
      <c r="K108" s="80">
        <v>1034.75</v>
      </c>
      <c r="L108" s="80">
        <f t="shared" si="12"/>
        <v>965.25</v>
      </c>
      <c r="M108" s="90">
        <f t="shared" si="11"/>
        <v>2.8407186968063594E-4</v>
      </c>
    </row>
    <row r="109" spans="1:13" x14ac:dyDescent="0.2">
      <c r="A109" s="93">
        <v>289</v>
      </c>
      <c r="B109" s="81" t="s">
        <v>187</v>
      </c>
      <c r="C109" s="80">
        <v>156424.09</v>
      </c>
      <c r="D109" s="80"/>
      <c r="E109" s="80"/>
      <c r="F109" s="80"/>
      <c r="G109" s="80"/>
      <c r="H109" s="80"/>
      <c r="I109" s="80">
        <v>156424.09</v>
      </c>
      <c r="J109" s="80">
        <f t="shared" si="10"/>
        <v>0</v>
      </c>
      <c r="K109" s="80">
        <v>0</v>
      </c>
      <c r="L109" s="80">
        <f t="shared" si="12"/>
        <v>0</v>
      </c>
      <c r="M109" s="90">
        <f t="shared" si="11"/>
        <v>0</v>
      </c>
    </row>
    <row r="110" spans="1:13" x14ac:dyDescent="0.2">
      <c r="A110" s="93">
        <v>291</v>
      </c>
      <c r="B110" s="81" t="s">
        <v>189</v>
      </c>
      <c r="C110" s="80">
        <v>6500</v>
      </c>
      <c r="D110" s="80"/>
      <c r="E110" s="80"/>
      <c r="F110" s="80"/>
      <c r="G110" s="80"/>
      <c r="H110" s="80">
        <v>2085</v>
      </c>
      <c r="I110" s="80"/>
      <c r="J110" s="80">
        <f t="shared" si="10"/>
        <v>8585</v>
      </c>
      <c r="K110" s="80">
        <v>6243.43</v>
      </c>
      <c r="L110" s="80">
        <f t="shared" si="12"/>
        <v>2341.5699999999997</v>
      </c>
      <c r="M110" s="90">
        <f t="shared" si="11"/>
        <v>1.7140206168834722E-3</v>
      </c>
    </row>
    <row r="111" spans="1:13" x14ac:dyDescent="0.2">
      <c r="A111" s="93">
        <v>292</v>
      </c>
      <c r="B111" s="81" t="s">
        <v>191</v>
      </c>
      <c r="C111" s="80">
        <v>2000</v>
      </c>
      <c r="D111" s="80"/>
      <c r="E111" s="80"/>
      <c r="F111" s="80"/>
      <c r="G111" s="80"/>
      <c r="H111" s="80">
        <v>750</v>
      </c>
      <c r="I111" s="80"/>
      <c r="J111" s="80">
        <f t="shared" si="10"/>
        <v>2750</v>
      </c>
      <c r="K111" s="80">
        <v>1722.43</v>
      </c>
      <c r="L111" s="80">
        <f t="shared" si="12"/>
        <v>1027.57</v>
      </c>
      <c r="M111" s="90">
        <f t="shared" si="11"/>
        <v>4.7286195747187022E-4</v>
      </c>
    </row>
    <row r="112" spans="1:13" x14ac:dyDescent="0.2">
      <c r="A112" s="93">
        <v>294</v>
      </c>
      <c r="B112" s="81" t="s">
        <v>193</v>
      </c>
      <c r="C112" s="80">
        <v>36450</v>
      </c>
      <c r="D112" s="80"/>
      <c r="E112" s="80"/>
      <c r="F112" s="80"/>
      <c r="G112" s="80">
        <v>10000</v>
      </c>
      <c r="H112" s="80"/>
      <c r="I112" s="80"/>
      <c r="J112" s="80">
        <f t="shared" si="10"/>
        <v>26450</v>
      </c>
      <c r="K112" s="80">
        <v>3659.12</v>
      </c>
      <c r="L112" s="80">
        <f t="shared" si="12"/>
        <v>22790.880000000001</v>
      </c>
      <c r="M112" s="90">
        <f t="shared" si="11"/>
        <v>1.004545116971064E-3</v>
      </c>
    </row>
    <row r="113" spans="1:13" x14ac:dyDescent="0.2">
      <c r="A113" s="93">
        <v>296</v>
      </c>
      <c r="B113" s="81" t="s">
        <v>195</v>
      </c>
      <c r="C113" s="80">
        <v>1500</v>
      </c>
      <c r="D113" s="80"/>
      <c r="E113" s="80"/>
      <c r="F113" s="80"/>
      <c r="G113" s="80"/>
      <c r="H113" s="80"/>
      <c r="I113" s="80"/>
      <c r="J113" s="80">
        <f t="shared" si="10"/>
        <v>1500</v>
      </c>
      <c r="K113" s="80">
        <v>439</v>
      </c>
      <c r="L113" s="80">
        <f t="shared" si="12"/>
        <v>1061</v>
      </c>
      <c r="M113" s="90">
        <f t="shared" si="11"/>
        <v>1.205194982264307E-4</v>
      </c>
    </row>
    <row r="114" spans="1:13" x14ac:dyDescent="0.2">
      <c r="A114" s="93">
        <v>297</v>
      </c>
      <c r="B114" s="81" t="s">
        <v>197</v>
      </c>
      <c r="C114" s="80">
        <v>2500</v>
      </c>
      <c r="D114" s="80"/>
      <c r="E114" s="80"/>
      <c r="F114" s="80"/>
      <c r="G114" s="80"/>
      <c r="H114" s="80"/>
      <c r="I114" s="80"/>
      <c r="J114" s="80">
        <f t="shared" si="10"/>
        <v>2500</v>
      </c>
      <c r="K114" s="80">
        <v>317.95</v>
      </c>
      <c r="L114" s="80">
        <f t="shared" si="12"/>
        <v>2182.0500000000002</v>
      </c>
      <c r="M114" s="90">
        <f t="shared" si="11"/>
        <v>8.7287413351010571E-5</v>
      </c>
    </row>
    <row r="115" spans="1:13" x14ac:dyDescent="0.2">
      <c r="A115" s="93">
        <v>298</v>
      </c>
      <c r="B115" s="81" t="s">
        <v>199</v>
      </c>
      <c r="C115" s="80">
        <v>40000</v>
      </c>
      <c r="D115" s="80"/>
      <c r="E115" s="80"/>
      <c r="F115" s="80"/>
      <c r="G115" s="80"/>
      <c r="H115" s="80">
        <v>17500</v>
      </c>
      <c r="I115" s="80"/>
      <c r="J115" s="80">
        <f t="shared" si="10"/>
        <v>57500</v>
      </c>
      <c r="K115" s="80">
        <v>9854.25</v>
      </c>
      <c r="L115" s="80">
        <f t="shared" si="12"/>
        <v>47645.75</v>
      </c>
      <c r="M115" s="90">
        <f t="shared" si="11"/>
        <v>2.7053058437307626E-3</v>
      </c>
    </row>
    <row r="116" spans="1:13" x14ac:dyDescent="0.2">
      <c r="A116" s="93">
        <v>299</v>
      </c>
      <c r="B116" s="81" t="s">
        <v>201</v>
      </c>
      <c r="C116" s="80">
        <v>14019.070000000003</v>
      </c>
      <c r="D116" s="80"/>
      <c r="E116" s="80"/>
      <c r="F116" s="80"/>
      <c r="G116" s="80"/>
      <c r="H116" s="80"/>
      <c r="I116" s="80"/>
      <c r="J116" s="80">
        <f t="shared" si="10"/>
        <v>14019.070000000003</v>
      </c>
      <c r="K116" s="80">
        <v>7655.7100000000009</v>
      </c>
      <c r="L116" s="80">
        <f t="shared" si="12"/>
        <v>6363.3600000000024</v>
      </c>
      <c r="M116" s="90">
        <f t="shared" si="11"/>
        <v>2.1017365097199723E-3</v>
      </c>
    </row>
    <row r="117" spans="1:13" x14ac:dyDescent="0.2">
      <c r="A117" s="93"/>
      <c r="B117" s="81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90"/>
    </row>
    <row r="118" spans="1:13" x14ac:dyDescent="0.2">
      <c r="A118" s="93"/>
      <c r="B118" s="81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90"/>
    </row>
    <row r="119" spans="1:13" x14ac:dyDescent="0.2">
      <c r="A119" s="93"/>
      <c r="B119" s="81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90"/>
    </row>
    <row r="120" spans="1:13" x14ac:dyDescent="0.2">
      <c r="A120" s="93"/>
      <c r="B120" s="81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90"/>
    </row>
    <row r="121" spans="1:13" ht="15.75" x14ac:dyDescent="0.25">
      <c r="A121" s="91">
        <v>3</v>
      </c>
      <c r="B121" s="92" t="s">
        <v>202</v>
      </c>
      <c r="C121" s="78"/>
      <c r="D121" s="80"/>
      <c r="E121" s="80"/>
      <c r="F121" s="80"/>
      <c r="G121" s="80"/>
      <c r="H121" s="80"/>
      <c r="I121" s="80"/>
      <c r="J121" s="80"/>
      <c r="K121" s="80"/>
      <c r="L121" s="80"/>
      <c r="M121" s="90"/>
    </row>
    <row r="122" spans="1:13" ht="15" hidden="1" customHeight="1" x14ac:dyDescent="0.2">
      <c r="A122" s="94">
        <v>322</v>
      </c>
      <c r="B122" s="95" t="s">
        <v>204</v>
      </c>
      <c r="C122" s="96">
        <v>166852.37</v>
      </c>
      <c r="D122" s="80"/>
      <c r="E122" s="80"/>
      <c r="F122" s="80"/>
      <c r="G122" s="80"/>
      <c r="H122" s="80"/>
      <c r="I122" s="80">
        <v>166852.37</v>
      </c>
      <c r="J122" s="80">
        <f t="shared" ref="J108:J137" si="13">C122+D122-E122+F122-G122+H122-I122</f>
        <v>0</v>
      </c>
      <c r="K122" s="80">
        <v>0</v>
      </c>
      <c r="L122" s="80">
        <f t="shared" si="12"/>
        <v>0</v>
      </c>
      <c r="M122" s="90">
        <f t="shared" ref="M122:M128" si="14">K122/$K$138</f>
        <v>0</v>
      </c>
    </row>
    <row r="123" spans="1:13" x14ac:dyDescent="0.2">
      <c r="A123" s="94">
        <v>322</v>
      </c>
      <c r="B123" s="95" t="s">
        <v>204</v>
      </c>
      <c r="C123" s="96">
        <v>166852.37</v>
      </c>
      <c r="D123" s="80"/>
      <c r="E123" s="80"/>
      <c r="F123" s="80"/>
      <c r="G123" s="80"/>
      <c r="H123" s="80"/>
      <c r="I123" s="80">
        <v>166852.37</v>
      </c>
      <c r="J123" s="80">
        <f t="shared" si="13"/>
        <v>0</v>
      </c>
      <c r="K123" s="80">
        <v>0</v>
      </c>
      <c r="L123" s="80">
        <f t="shared" si="12"/>
        <v>0</v>
      </c>
      <c r="M123" s="90">
        <f t="shared" si="14"/>
        <v>0</v>
      </c>
    </row>
    <row r="124" spans="1:13" hidden="1" x14ac:dyDescent="0.2">
      <c r="A124" s="94" t="s">
        <v>205</v>
      </c>
      <c r="B124" s="95" t="s">
        <v>206</v>
      </c>
      <c r="C124" s="96">
        <v>0</v>
      </c>
      <c r="D124" s="80"/>
      <c r="E124" s="80"/>
      <c r="F124" s="80"/>
      <c r="G124" s="80"/>
      <c r="H124" s="80"/>
      <c r="I124" s="80"/>
      <c r="J124" s="80">
        <f t="shared" si="13"/>
        <v>0</v>
      </c>
      <c r="K124" s="80">
        <v>0</v>
      </c>
      <c r="L124" s="80">
        <f t="shared" si="12"/>
        <v>0</v>
      </c>
      <c r="M124" s="90">
        <f t="shared" si="14"/>
        <v>0</v>
      </c>
    </row>
    <row r="125" spans="1:13" x14ac:dyDescent="0.2">
      <c r="A125" s="94">
        <v>324</v>
      </c>
      <c r="B125" s="95" t="s">
        <v>208</v>
      </c>
      <c r="C125" s="96">
        <v>1753341.34</v>
      </c>
      <c r="D125" s="80"/>
      <c r="E125" s="80"/>
      <c r="F125" s="80"/>
      <c r="G125" s="80"/>
      <c r="H125" s="80"/>
      <c r="I125" s="80">
        <v>1454744.14</v>
      </c>
      <c r="J125" s="80">
        <f t="shared" si="13"/>
        <v>298597.20000000019</v>
      </c>
      <c r="K125" s="80">
        <v>210275.77</v>
      </c>
      <c r="L125" s="80">
        <f t="shared" si="12"/>
        <v>88321.430000000197</v>
      </c>
      <c r="M125" s="90">
        <f t="shared" si="14"/>
        <v>5.7727403848693279E-2</v>
      </c>
    </row>
    <row r="126" spans="1:13" x14ac:dyDescent="0.2">
      <c r="A126" s="94">
        <v>325</v>
      </c>
      <c r="B126" s="95" t="s">
        <v>210</v>
      </c>
      <c r="C126" s="96">
        <v>203351.32</v>
      </c>
      <c r="D126" s="80"/>
      <c r="E126" s="80"/>
      <c r="F126" s="80"/>
      <c r="G126" s="80"/>
      <c r="H126" s="80"/>
      <c r="I126" s="80">
        <v>203351.32</v>
      </c>
      <c r="J126" s="80">
        <f t="shared" si="13"/>
        <v>0</v>
      </c>
      <c r="K126" s="80">
        <v>0</v>
      </c>
      <c r="L126" s="80">
        <f t="shared" si="12"/>
        <v>0</v>
      </c>
      <c r="M126" s="90">
        <f t="shared" si="14"/>
        <v>0</v>
      </c>
    </row>
    <row r="127" spans="1:13" x14ac:dyDescent="0.2">
      <c r="A127" s="94">
        <v>326</v>
      </c>
      <c r="B127" s="95" t="s">
        <v>247</v>
      </c>
      <c r="C127" s="96">
        <v>0</v>
      </c>
      <c r="D127" s="80">
        <v>1000</v>
      </c>
      <c r="E127" s="80"/>
      <c r="F127" s="80"/>
      <c r="G127" s="80"/>
      <c r="H127" s="80"/>
      <c r="I127" s="80"/>
      <c r="J127" s="80">
        <f t="shared" si="13"/>
        <v>1000</v>
      </c>
      <c r="K127" s="80">
        <v>639.98</v>
      </c>
      <c r="L127" s="80">
        <f t="shared" si="12"/>
        <v>360.02</v>
      </c>
      <c r="M127" s="90">
        <f t="shared" si="14"/>
        <v>1.7569491679943308E-4</v>
      </c>
    </row>
    <row r="128" spans="1:13" ht="15" hidden="1" customHeight="1" x14ac:dyDescent="0.2">
      <c r="A128" s="94">
        <v>328</v>
      </c>
      <c r="B128" s="95" t="s">
        <v>212</v>
      </c>
      <c r="C128" s="96">
        <v>8000</v>
      </c>
      <c r="D128" s="80"/>
      <c r="E128" s="80"/>
      <c r="F128" s="80"/>
      <c r="G128" s="80"/>
      <c r="H128" s="80"/>
      <c r="I128" s="80"/>
      <c r="J128" s="80">
        <f t="shared" si="13"/>
        <v>8000</v>
      </c>
      <c r="K128" s="80">
        <v>0</v>
      </c>
      <c r="L128" s="80">
        <f t="shared" si="12"/>
        <v>8000</v>
      </c>
      <c r="M128" s="90">
        <f t="shared" si="14"/>
        <v>0</v>
      </c>
    </row>
    <row r="129" spans="1:13" x14ac:dyDescent="0.2">
      <c r="A129" s="94">
        <v>329</v>
      </c>
      <c r="B129" s="95" t="s">
        <v>214</v>
      </c>
      <c r="C129" s="96">
        <v>0</v>
      </c>
      <c r="D129" s="80">
        <v>2000</v>
      </c>
      <c r="E129" s="80"/>
      <c r="F129" s="80"/>
      <c r="G129" s="80"/>
      <c r="H129" s="80"/>
      <c r="I129" s="80"/>
      <c r="J129" s="80">
        <f t="shared" si="13"/>
        <v>2000</v>
      </c>
      <c r="K129" s="80">
        <v>1049.99</v>
      </c>
      <c r="L129" s="80">
        <f t="shared" si="12"/>
        <v>950.01</v>
      </c>
      <c r="M129" s="90"/>
    </row>
    <row r="130" spans="1:13" x14ac:dyDescent="0.2">
      <c r="A130" s="94"/>
      <c r="B130" s="95"/>
      <c r="C130" s="96"/>
      <c r="D130" s="80"/>
      <c r="E130" s="80"/>
      <c r="F130" s="80"/>
      <c r="G130" s="80"/>
      <c r="H130" s="80"/>
      <c r="I130" s="80"/>
      <c r="J130" s="80"/>
      <c r="K130" s="80"/>
      <c r="L130" s="80"/>
      <c r="M130" s="90"/>
    </row>
    <row r="131" spans="1:13" x14ac:dyDescent="0.2">
      <c r="A131" s="93"/>
      <c r="B131" s="81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90"/>
    </row>
    <row r="132" spans="1:13" ht="15.75" x14ac:dyDescent="0.25">
      <c r="A132" s="91">
        <v>4</v>
      </c>
      <c r="B132" s="92" t="s">
        <v>217</v>
      </c>
      <c r="C132" s="78"/>
      <c r="D132" s="80"/>
      <c r="E132" s="80"/>
      <c r="F132" s="80"/>
      <c r="G132" s="80"/>
      <c r="H132" s="80"/>
      <c r="I132" s="80"/>
      <c r="J132" s="80"/>
      <c r="K132" s="80"/>
      <c r="L132" s="80"/>
      <c r="M132" s="90"/>
    </row>
    <row r="133" spans="1:13" x14ac:dyDescent="0.2">
      <c r="A133" s="93">
        <v>413</v>
      </c>
      <c r="B133" s="81" t="s">
        <v>219</v>
      </c>
      <c r="C133" s="80">
        <v>59750</v>
      </c>
      <c r="D133" s="80"/>
      <c r="E133" s="80"/>
      <c r="F133" s="80"/>
      <c r="G133" s="80"/>
      <c r="H133" s="80"/>
      <c r="I133" s="80">
        <v>59750</v>
      </c>
      <c r="J133" s="80">
        <f t="shared" ref="J133:J137" si="15">C133+D133-E133+F133-G133+H133-I133</f>
        <v>0</v>
      </c>
      <c r="K133" s="80">
        <v>0</v>
      </c>
      <c r="L133" s="80">
        <f t="shared" si="12"/>
        <v>0</v>
      </c>
      <c r="M133" s="90">
        <f t="shared" ref="M133:M137" si="16">K133/$K$138</f>
        <v>0</v>
      </c>
    </row>
    <row r="134" spans="1:13" x14ac:dyDescent="0.2">
      <c r="A134" s="93">
        <v>415</v>
      </c>
      <c r="B134" s="81" t="s">
        <v>221</v>
      </c>
      <c r="C134" s="80">
        <v>15100</v>
      </c>
      <c r="D134" s="80"/>
      <c r="E134" s="80"/>
      <c r="F134" s="80"/>
      <c r="G134" s="80"/>
      <c r="H134" s="80"/>
      <c r="I134" s="80">
        <v>15100</v>
      </c>
      <c r="J134" s="80">
        <f t="shared" si="15"/>
        <v>0</v>
      </c>
      <c r="K134" s="80">
        <v>0</v>
      </c>
      <c r="L134" s="80">
        <f t="shared" si="12"/>
        <v>0</v>
      </c>
      <c r="M134" s="90">
        <f t="shared" si="16"/>
        <v>0</v>
      </c>
    </row>
    <row r="135" spans="1:13" x14ac:dyDescent="0.2">
      <c r="A135" s="93">
        <v>419</v>
      </c>
      <c r="B135" s="81" t="s">
        <v>223</v>
      </c>
      <c r="C135" s="80">
        <v>101835.6</v>
      </c>
      <c r="D135" s="80"/>
      <c r="E135" s="80"/>
      <c r="F135" s="80">
        <v>5000</v>
      </c>
      <c r="G135" s="80"/>
      <c r="H135" s="80">
        <v>67100</v>
      </c>
      <c r="I135" s="80"/>
      <c r="J135" s="80">
        <f t="shared" si="15"/>
        <v>173935.6</v>
      </c>
      <c r="K135" s="80">
        <v>135439.07</v>
      </c>
      <c r="L135" s="80">
        <f t="shared" si="12"/>
        <v>38496.53</v>
      </c>
      <c r="M135" s="90">
        <f t="shared" si="16"/>
        <v>3.718234340923559E-2</v>
      </c>
    </row>
    <row r="136" spans="1:13" x14ac:dyDescent="0.2">
      <c r="A136" s="93">
        <v>453</v>
      </c>
      <c r="B136" s="81" t="s">
        <v>225</v>
      </c>
      <c r="C136" s="80">
        <v>8000</v>
      </c>
      <c r="D136" s="80"/>
      <c r="E136" s="80"/>
      <c r="F136" s="80"/>
      <c r="G136" s="80"/>
      <c r="H136" s="80"/>
      <c r="I136" s="80"/>
      <c r="J136" s="80">
        <f t="shared" si="15"/>
        <v>8000</v>
      </c>
      <c r="K136" s="80">
        <v>0</v>
      </c>
      <c r="L136" s="80">
        <f t="shared" si="12"/>
        <v>8000</v>
      </c>
      <c r="M136" s="90">
        <f t="shared" si="16"/>
        <v>0</v>
      </c>
    </row>
    <row r="137" spans="1:13" ht="15.75" thickBot="1" x14ac:dyDescent="0.25">
      <c r="A137" s="93">
        <v>472</v>
      </c>
      <c r="B137" s="81" t="s">
        <v>227</v>
      </c>
      <c r="C137" s="80">
        <v>7000</v>
      </c>
      <c r="D137" s="80"/>
      <c r="E137" s="80"/>
      <c r="F137" s="80"/>
      <c r="G137" s="80"/>
      <c r="H137" s="80"/>
      <c r="I137" s="80"/>
      <c r="J137" s="80">
        <f t="shared" si="15"/>
        <v>7000</v>
      </c>
      <c r="K137" s="80">
        <v>6618.27</v>
      </c>
      <c r="L137" s="80">
        <f t="shared" si="12"/>
        <v>381.72999999999956</v>
      </c>
      <c r="M137" s="97">
        <f t="shared" si="16"/>
        <v>1.816926149264327E-3</v>
      </c>
    </row>
    <row r="138" spans="1:13" ht="16.5" thickBot="1" x14ac:dyDescent="0.3">
      <c r="A138" s="84"/>
      <c r="B138" s="85" t="s">
        <v>235</v>
      </c>
      <c r="C138" s="86">
        <f>SUM(C28:C137)</f>
        <v>11627059.960000001</v>
      </c>
      <c r="D138" s="86">
        <f t="shared" ref="D138:L138" si="17">SUM(D28:D137)</f>
        <v>28000</v>
      </c>
      <c r="E138" s="86">
        <f t="shared" si="17"/>
        <v>1047113.26</v>
      </c>
      <c r="F138" s="86">
        <f t="shared" si="17"/>
        <v>79375</v>
      </c>
      <c r="G138" s="86">
        <f t="shared" si="17"/>
        <v>79375</v>
      </c>
      <c r="H138" s="86">
        <f t="shared" si="17"/>
        <v>288850</v>
      </c>
      <c r="I138" s="86">
        <f t="shared" si="17"/>
        <v>5409132.0199999996</v>
      </c>
      <c r="J138" s="86">
        <f t="shared" si="17"/>
        <v>5487664.6800000006</v>
      </c>
      <c r="K138" s="86">
        <f t="shared" si="17"/>
        <v>3642564.1199999992</v>
      </c>
      <c r="L138" s="86">
        <f t="shared" si="17"/>
        <v>1845100.5600000005</v>
      </c>
      <c r="M138" s="98">
        <v>1</v>
      </c>
    </row>
    <row r="139" spans="1:13" x14ac:dyDescent="0.2">
      <c r="A139" s="99"/>
      <c r="D139" s="100"/>
      <c r="E139" s="100"/>
      <c r="F139" s="100"/>
      <c r="G139" s="100"/>
      <c r="H139" s="100"/>
      <c r="I139" s="100"/>
      <c r="J139" s="100"/>
      <c r="K139" s="100"/>
      <c r="L139" s="100"/>
    </row>
    <row r="140" spans="1:13" ht="15.75" thickBot="1" x14ac:dyDescent="0.25">
      <c r="E140" s="51"/>
      <c r="J140" s="109"/>
    </row>
    <row r="141" spans="1:13" ht="15.75" x14ac:dyDescent="0.25">
      <c r="A141" s="24" t="s">
        <v>228</v>
      </c>
      <c r="B141" s="25"/>
      <c r="C141" s="26"/>
      <c r="D141" s="27"/>
      <c r="E141" s="27"/>
      <c r="F141" s="27"/>
      <c r="G141" s="27"/>
      <c r="H141" s="27"/>
      <c r="I141" s="27"/>
      <c r="J141" s="27"/>
      <c r="K141" s="27"/>
    </row>
    <row r="142" spans="1:13" ht="15.75" x14ac:dyDescent="0.25">
      <c r="A142" s="28" t="s">
        <v>2</v>
      </c>
      <c r="B142" s="29"/>
      <c r="C142" s="30"/>
      <c r="D142" s="27"/>
      <c r="E142" s="27"/>
      <c r="F142" s="27"/>
      <c r="G142" s="27"/>
      <c r="H142" s="27"/>
      <c r="I142" s="27"/>
      <c r="J142" s="27"/>
      <c r="K142" s="27"/>
    </row>
    <row r="143" spans="1:13" ht="8.1" customHeight="1" thickBot="1" x14ac:dyDescent="0.25">
      <c r="A143" s="31"/>
      <c r="B143" s="32"/>
      <c r="C143" s="33"/>
      <c r="D143" s="27"/>
      <c r="E143" s="27"/>
      <c r="F143" s="27"/>
      <c r="G143" s="27"/>
      <c r="H143" s="27"/>
      <c r="I143" s="27"/>
      <c r="J143" s="27"/>
      <c r="K143" s="27"/>
    </row>
    <row r="144" spans="1:13" ht="8.1" customHeight="1" x14ac:dyDescent="0.2">
      <c r="A144" s="34"/>
      <c r="B144" s="35"/>
      <c r="C144" s="36"/>
      <c r="D144" s="27"/>
      <c r="E144" s="27"/>
      <c r="F144" s="27"/>
      <c r="G144" s="27"/>
      <c r="H144" s="27"/>
      <c r="I144" s="27"/>
      <c r="J144" s="27"/>
      <c r="K144" s="27"/>
    </row>
    <row r="145" spans="1:10" x14ac:dyDescent="0.2">
      <c r="A145" s="37" t="s">
        <v>229</v>
      </c>
      <c r="B145" s="38"/>
      <c r="C145" s="39"/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234</v>
      </c>
      <c r="B146" s="38"/>
      <c r="C146" s="41">
        <v>815768.15000000037</v>
      </c>
      <c r="D146" s="27"/>
      <c r="E146" s="27"/>
      <c r="F146" s="27"/>
      <c r="G146" s="27"/>
      <c r="H146" s="27"/>
      <c r="I146" s="27"/>
      <c r="J146" s="27"/>
    </row>
    <row r="147" spans="1:10" x14ac:dyDescent="0.2">
      <c r="A147" s="40" t="s">
        <v>230</v>
      </c>
      <c r="B147" s="38"/>
      <c r="C147" s="41">
        <f>K22</f>
        <v>4439632.2500000009</v>
      </c>
      <c r="D147" s="27"/>
      <c r="E147" s="27"/>
      <c r="F147" s="27"/>
      <c r="G147" s="27"/>
      <c r="H147" s="27"/>
      <c r="I147" s="27"/>
      <c r="J147" s="27"/>
    </row>
    <row r="148" spans="1:10" x14ac:dyDescent="0.2">
      <c r="A148" s="40" t="s">
        <v>251</v>
      </c>
      <c r="B148" s="38"/>
      <c r="C148" s="41">
        <v>-158343.43</v>
      </c>
      <c r="D148" s="27"/>
      <c r="E148" s="27"/>
      <c r="F148" s="27"/>
      <c r="G148" s="27"/>
      <c r="H148" s="27"/>
      <c r="I148" s="27"/>
      <c r="J148" s="27"/>
    </row>
    <row r="149" spans="1:10" x14ac:dyDescent="0.2">
      <c r="A149" s="40" t="s">
        <v>231</v>
      </c>
      <c r="B149" s="38"/>
      <c r="C149" s="42">
        <f>-K138</f>
        <v>-3642564.1199999992</v>
      </c>
      <c r="D149" s="27"/>
      <c r="E149" s="27"/>
      <c r="F149" s="27"/>
      <c r="G149" s="27"/>
      <c r="H149" s="27"/>
      <c r="I149" s="27"/>
      <c r="J149" s="27"/>
    </row>
    <row r="150" spans="1:10" ht="15.75" x14ac:dyDescent="0.25">
      <c r="A150" s="43" t="s">
        <v>232</v>
      </c>
      <c r="B150" s="44"/>
      <c r="C150" s="45">
        <f>SUM(C146:C149)</f>
        <v>1454492.8500000024</v>
      </c>
      <c r="D150" s="27"/>
      <c r="E150" s="27"/>
      <c r="F150" s="27"/>
      <c r="G150" s="27"/>
      <c r="H150" s="27"/>
      <c r="I150" s="27"/>
      <c r="J150" s="27"/>
    </row>
    <row r="151" spans="1:10" ht="15.75" x14ac:dyDescent="0.25">
      <c r="A151" s="43"/>
      <c r="B151" s="44"/>
      <c r="C151" s="45"/>
      <c r="D151" s="27"/>
      <c r="E151" s="27"/>
      <c r="F151" s="27"/>
      <c r="G151" s="27"/>
      <c r="H151" s="27"/>
      <c r="I151" s="27"/>
      <c r="J151" s="27"/>
    </row>
    <row r="152" spans="1:10" x14ac:dyDescent="0.2">
      <c r="A152" s="37" t="s">
        <v>233</v>
      </c>
      <c r="B152" s="38"/>
      <c r="C152" s="41"/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236</v>
      </c>
      <c r="B153" s="38"/>
      <c r="C153" s="41">
        <v>0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237</v>
      </c>
      <c r="B154" s="38"/>
      <c r="C154" s="41">
        <v>10499.11</v>
      </c>
      <c r="D154" s="27"/>
      <c r="E154" s="27"/>
      <c r="F154" s="27"/>
      <c r="G154" s="27"/>
      <c r="H154" s="27"/>
      <c r="I154" s="27"/>
      <c r="J154" s="27"/>
    </row>
    <row r="155" spans="1:10" x14ac:dyDescent="0.2">
      <c r="A155" s="40" t="s">
        <v>252</v>
      </c>
      <c r="B155" s="38"/>
      <c r="C155" s="41">
        <v>1943.39</v>
      </c>
      <c r="D155" s="27"/>
      <c r="E155" s="27"/>
      <c r="F155" s="27"/>
      <c r="G155" s="27"/>
      <c r="H155" s="27"/>
      <c r="I155" s="27"/>
      <c r="J155" s="27"/>
    </row>
    <row r="156" spans="1:10" x14ac:dyDescent="0.2">
      <c r="A156" s="40" t="s">
        <v>257</v>
      </c>
      <c r="B156" s="38"/>
      <c r="C156" s="41">
        <v>463.39</v>
      </c>
      <c r="D156" s="27"/>
      <c r="E156" s="27"/>
      <c r="F156" s="27"/>
      <c r="G156" s="27"/>
      <c r="H156" s="27"/>
      <c r="I156" s="27"/>
      <c r="J156" s="27"/>
    </row>
    <row r="157" spans="1:10" x14ac:dyDescent="0.2">
      <c r="A157" s="40" t="s">
        <v>253</v>
      </c>
      <c r="B157" s="38"/>
      <c r="C157" s="41">
        <f>ROUND((990.15*8),2)</f>
        <v>7921.2</v>
      </c>
      <c r="D157" s="27"/>
      <c r="E157" s="27"/>
      <c r="F157" s="27"/>
      <c r="G157" s="27"/>
      <c r="H157" s="27"/>
      <c r="I157" s="27"/>
      <c r="J157" s="27"/>
    </row>
    <row r="158" spans="1:10" x14ac:dyDescent="0.2">
      <c r="A158" s="40" t="s">
        <v>279</v>
      </c>
      <c r="B158" s="38"/>
      <c r="C158" s="41">
        <v>8286.64</v>
      </c>
      <c r="D158" s="27"/>
      <c r="E158" s="27"/>
      <c r="F158" s="27"/>
      <c r="G158" s="27"/>
      <c r="H158" s="27"/>
      <c r="I158" s="27"/>
      <c r="J158" s="27"/>
    </row>
    <row r="159" spans="1:10" ht="2.1" customHeight="1" x14ac:dyDescent="0.2">
      <c r="A159" s="40"/>
      <c r="B159" s="38"/>
      <c r="C159" s="42"/>
      <c r="D159" s="27"/>
      <c r="E159" s="27"/>
      <c r="F159" s="27"/>
      <c r="G159" s="27"/>
      <c r="H159" s="27"/>
      <c r="I159" s="27"/>
      <c r="J159" s="27"/>
    </row>
    <row r="160" spans="1:10" ht="15.75" x14ac:dyDescent="0.25">
      <c r="A160" s="43"/>
      <c r="B160" s="44"/>
      <c r="C160" s="45">
        <f>SUM(C153:C159)</f>
        <v>29113.73</v>
      </c>
      <c r="D160" s="27"/>
      <c r="E160" s="27"/>
      <c r="F160" s="27"/>
      <c r="G160" s="27"/>
      <c r="H160" s="27"/>
      <c r="I160" s="27"/>
      <c r="J160" s="27"/>
    </row>
    <row r="161" spans="1:10" ht="2.1" customHeight="1" x14ac:dyDescent="0.25">
      <c r="A161" s="43"/>
      <c r="B161" s="44"/>
      <c r="C161" s="46"/>
      <c r="D161" s="27"/>
      <c r="E161" s="27"/>
      <c r="F161" s="27"/>
      <c r="G161" s="27"/>
      <c r="H161" s="27"/>
      <c r="I161" s="27"/>
      <c r="J161" s="27"/>
    </row>
    <row r="162" spans="1:10" ht="9.9499999999999993" customHeight="1" x14ac:dyDescent="0.2">
      <c r="A162" s="40"/>
      <c r="B162" s="38"/>
      <c r="C162" s="41"/>
      <c r="D162" s="27"/>
      <c r="E162" s="27"/>
      <c r="F162" s="27"/>
      <c r="G162" s="27"/>
      <c r="H162" s="27"/>
      <c r="I162" s="27"/>
      <c r="J162" s="27"/>
    </row>
    <row r="163" spans="1:10" ht="16.5" thickBot="1" x14ac:dyDescent="0.3">
      <c r="A163" s="47" t="s">
        <v>280</v>
      </c>
      <c r="B163" s="48"/>
      <c r="C163" s="49">
        <f>C150+C160</f>
        <v>1483606.5800000024</v>
      </c>
      <c r="D163" s="27"/>
      <c r="E163" s="27"/>
      <c r="F163" s="27"/>
      <c r="G163" s="27"/>
      <c r="H163" s="27"/>
      <c r="I163" s="27"/>
      <c r="J163" s="27"/>
    </row>
    <row r="164" spans="1:10" x14ac:dyDescent="0.2">
      <c r="C164" s="114"/>
      <c r="D164" s="27"/>
      <c r="E164" s="27"/>
      <c r="F164" s="27"/>
      <c r="G164" s="27"/>
      <c r="H164" s="27"/>
      <c r="I164" s="27"/>
      <c r="J164" s="27"/>
    </row>
    <row r="165" spans="1:10" x14ac:dyDescent="0.2">
      <c r="B165" s="50" t="s">
        <v>281</v>
      </c>
      <c r="C165" s="108"/>
    </row>
    <row r="166" spans="1:10" s="105" customFormat="1" x14ac:dyDescent="0.2"/>
    <row r="167" spans="1:10" s="105" customFormat="1" x14ac:dyDescent="0.2"/>
    <row r="168" spans="1:10" s="105" customFormat="1" x14ac:dyDescent="0.2"/>
    <row r="169" spans="1:10" s="105" customFormat="1" x14ac:dyDescent="0.2"/>
    <row r="170" spans="1:10" s="105" customFormat="1" x14ac:dyDescent="0.2"/>
    <row r="171" spans="1:10" s="105" customFormat="1" x14ac:dyDescent="0.2"/>
    <row r="172" spans="1:10" s="105" customFormat="1" x14ac:dyDescent="0.2"/>
    <row r="173" spans="1:10" s="105" customFormat="1" x14ac:dyDescent="0.2"/>
    <row r="174" spans="1:10" s="105" customFormat="1" x14ac:dyDescent="0.2"/>
    <row r="175" spans="1:10" s="105" customFormat="1" x14ac:dyDescent="0.2"/>
    <row r="176" spans="1:10" s="101" customFormat="1" ht="14.25" x14ac:dyDescent="0.2"/>
    <row r="177" spans="2:11" s="101" customFormat="1" ht="0.95" customHeight="1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</row>
    <row r="178" spans="2:11" s="101" customFormat="1" x14ac:dyDescent="0.25">
      <c r="B178" s="102" t="s">
        <v>248</v>
      </c>
      <c r="C178" s="103"/>
      <c r="D178" s="103"/>
      <c r="E178" s="103"/>
      <c r="F178" s="103"/>
      <c r="G178" s="103"/>
      <c r="H178" s="103"/>
      <c r="I178" s="103"/>
      <c r="J178" s="103"/>
    </row>
    <row r="179" spans="2:11" s="101" customFormat="1" x14ac:dyDescent="0.25">
      <c r="B179" s="102" t="s">
        <v>249</v>
      </c>
      <c r="C179" s="103"/>
      <c r="D179" s="103"/>
      <c r="E179" s="103"/>
      <c r="F179" s="103"/>
      <c r="G179" s="103"/>
      <c r="H179" s="103"/>
      <c r="I179" s="103"/>
      <c r="J179" s="103"/>
    </row>
    <row r="180" spans="2:11" s="105" customFormat="1" x14ac:dyDescent="0.2"/>
    <row r="181" spans="2:11" s="105" customFormat="1" x14ac:dyDescent="0.2"/>
    <row r="182" spans="2:11" s="2" customFormat="1" x14ac:dyDescent="0.2"/>
    <row r="183" spans="2:11" s="2" customFormat="1" x14ac:dyDescent="0.2"/>
    <row r="184" spans="2:11" s="2" customFormat="1" x14ac:dyDescent="0.2"/>
    <row r="185" spans="2:11" s="2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showGridLines="0" zoomScale="85" zoomScaleNormal="85" workbookViewId="0"/>
  </sheetViews>
  <sheetFormatPr baseColWidth="10" defaultRowHeight="15" x14ac:dyDescent="0.2"/>
  <cols>
    <col min="1" max="1" width="11.7109375" style="2" customWidth="1"/>
    <col min="2" max="2" width="48.7109375" style="2" customWidth="1"/>
    <col min="3" max="3" width="16.28515625" style="2" customWidth="1"/>
    <col min="4" max="9" width="15.7109375" style="2" customWidth="1"/>
    <col min="10" max="10" width="16.28515625" style="2" customWidth="1"/>
    <col min="11" max="11" width="15.7109375" style="2" customWidth="1"/>
    <col min="12" max="12" width="16.28515625" style="2" customWidth="1"/>
    <col min="13" max="13" width="10.7109375" style="2" hidden="1" customWidth="1"/>
    <col min="14" max="16384" width="11.42578125" style="2"/>
  </cols>
  <sheetData>
    <row r="1" spans="1:13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"/>
    </row>
    <row r="3" spans="1:13" ht="15.75" x14ac:dyDescent="0.25">
      <c r="A3" s="58" t="s">
        <v>260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</row>
    <row r="4" spans="1:13" ht="15.75" x14ac:dyDescent="0.2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1"/>
    </row>
    <row r="5" spans="1:13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 thickBot="1" x14ac:dyDescent="0.3">
      <c r="A6" s="4" t="s">
        <v>3</v>
      </c>
      <c r="B6" s="110" t="s">
        <v>4</v>
      </c>
      <c r="C6" s="4" t="s">
        <v>5</v>
      </c>
      <c r="D6" s="5" t="s">
        <v>6</v>
      </c>
      <c r="E6" s="6"/>
      <c r="F6" s="5" t="s">
        <v>7</v>
      </c>
      <c r="G6" s="6"/>
      <c r="H6" s="5" t="s">
        <v>19</v>
      </c>
      <c r="I6" s="7"/>
      <c r="J6" s="4" t="s">
        <v>5</v>
      </c>
      <c r="K6" s="110" t="s">
        <v>8</v>
      </c>
      <c r="L6" s="4" t="s">
        <v>9</v>
      </c>
      <c r="M6" s="4" t="s">
        <v>10</v>
      </c>
    </row>
    <row r="7" spans="1:13" ht="16.5" thickBot="1" x14ac:dyDescent="0.3">
      <c r="A7" s="62" t="s">
        <v>11</v>
      </c>
      <c r="B7" s="111"/>
      <c r="C7" s="62" t="s">
        <v>12</v>
      </c>
      <c r="D7" s="63" t="s">
        <v>13</v>
      </c>
      <c r="E7" s="63" t="s">
        <v>14</v>
      </c>
      <c r="F7" s="63" t="s">
        <v>13</v>
      </c>
      <c r="G7" s="63" t="s">
        <v>14</v>
      </c>
      <c r="H7" s="63" t="s">
        <v>13</v>
      </c>
      <c r="I7" s="64" t="s">
        <v>14</v>
      </c>
      <c r="J7" s="62" t="s">
        <v>15</v>
      </c>
      <c r="K7" s="111"/>
      <c r="L7" s="62" t="s">
        <v>16</v>
      </c>
      <c r="M7" s="62" t="s">
        <v>17</v>
      </c>
    </row>
    <row r="8" spans="1:13" ht="15.75" x14ac:dyDescent="0.25">
      <c r="A8" s="59"/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.75" x14ac:dyDescent="0.25">
      <c r="A9" s="8"/>
      <c r="B9" s="8" t="s">
        <v>18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53"/>
    </row>
    <row r="10" spans="1:13" ht="15.75" x14ac:dyDescent="0.25">
      <c r="A10" s="8"/>
      <c r="B10" s="8" t="s">
        <v>20</v>
      </c>
      <c r="C10" s="14">
        <v>1139276.5</v>
      </c>
      <c r="D10" s="13"/>
      <c r="E10" s="13"/>
      <c r="F10" s="13"/>
      <c r="G10" s="13"/>
      <c r="H10" s="13"/>
      <c r="I10" s="13"/>
      <c r="J10" s="14">
        <f>C10+D10-E10+F10-G10+H10-I10</f>
        <v>1139276.5</v>
      </c>
      <c r="K10" s="14"/>
      <c r="L10" s="14">
        <f>J10-K10</f>
        <v>1139276.5</v>
      </c>
      <c r="M10" s="53">
        <f>K10/$K$21</f>
        <v>0</v>
      </c>
    </row>
    <row r="11" spans="1:13" ht="15.75" x14ac:dyDescent="0.25">
      <c r="A11" s="9" t="s">
        <v>21</v>
      </c>
      <c r="B11" s="9" t="s">
        <v>22</v>
      </c>
      <c r="C11" s="14">
        <v>538844.57000000007</v>
      </c>
      <c r="D11" s="14"/>
      <c r="E11" s="14"/>
      <c r="F11" s="14"/>
      <c r="G11" s="14"/>
      <c r="H11" s="14"/>
      <c r="I11" s="14"/>
      <c r="J11" s="14">
        <f t="shared" ref="J11:J20" si="0">C11+D11-E11+F11-G11+H11-I11</f>
        <v>538844.57000000007</v>
      </c>
      <c r="K11" s="14">
        <f>3200+12200</f>
        <v>15400</v>
      </c>
      <c r="L11" s="14">
        <f t="shared" ref="L11:L20" si="1">J11-K11</f>
        <v>523444.57000000007</v>
      </c>
      <c r="M11" s="53">
        <f t="shared" ref="M11:M20" si="2">K11/$K$21</f>
        <v>2.823918486896065E-2</v>
      </c>
    </row>
    <row r="12" spans="1:13" ht="15.75" hidden="1" x14ac:dyDescent="0.25">
      <c r="A12" s="9" t="s">
        <v>35</v>
      </c>
      <c r="B12" s="9" t="s">
        <v>36</v>
      </c>
      <c r="C12" s="14"/>
      <c r="D12" s="14"/>
      <c r="E12" s="14"/>
      <c r="F12" s="14"/>
      <c r="G12" s="14"/>
      <c r="H12" s="14"/>
      <c r="I12" s="14"/>
      <c r="J12" s="14">
        <f t="shared" si="0"/>
        <v>0</v>
      </c>
      <c r="K12" s="14">
        <v>0</v>
      </c>
      <c r="L12" s="14">
        <f t="shared" si="1"/>
        <v>0</v>
      </c>
      <c r="M12" s="53">
        <f t="shared" si="2"/>
        <v>0</v>
      </c>
    </row>
    <row r="13" spans="1:13" ht="15.75" x14ac:dyDescent="0.25">
      <c r="A13" s="9" t="s">
        <v>23</v>
      </c>
      <c r="B13" s="9" t="s">
        <v>24</v>
      </c>
      <c r="C13" s="14">
        <v>65000</v>
      </c>
      <c r="D13" s="14"/>
      <c r="E13" s="14"/>
      <c r="F13" s="14"/>
      <c r="G13" s="14"/>
      <c r="H13" s="14"/>
      <c r="I13" s="14"/>
      <c r="J13" s="14">
        <f t="shared" si="0"/>
        <v>65000</v>
      </c>
      <c r="K13" s="14">
        <f>190+6259</f>
        <v>6449</v>
      </c>
      <c r="L13" s="14">
        <f t="shared" si="1"/>
        <v>58551</v>
      </c>
      <c r="M13" s="53">
        <f t="shared" si="2"/>
        <v>1.1825617092203068E-2</v>
      </c>
    </row>
    <row r="14" spans="1:13" ht="15.75" x14ac:dyDescent="0.25">
      <c r="A14" s="9" t="s">
        <v>25</v>
      </c>
      <c r="B14" s="9" t="s">
        <v>26</v>
      </c>
      <c r="C14" s="14">
        <v>3500</v>
      </c>
      <c r="D14" s="14"/>
      <c r="E14" s="14"/>
      <c r="F14" s="14"/>
      <c r="G14" s="14"/>
      <c r="H14" s="14"/>
      <c r="I14" s="14"/>
      <c r="J14" s="14">
        <f t="shared" si="0"/>
        <v>3500</v>
      </c>
      <c r="K14" s="14">
        <v>0</v>
      </c>
      <c r="L14" s="14">
        <f t="shared" si="1"/>
        <v>3500</v>
      </c>
      <c r="M14" s="53">
        <f t="shared" si="2"/>
        <v>0</v>
      </c>
    </row>
    <row r="15" spans="1:13" ht="15.75" x14ac:dyDescent="0.25">
      <c r="A15" s="9">
        <v>15.1</v>
      </c>
      <c r="B15" s="9" t="s">
        <v>27</v>
      </c>
      <c r="C15" s="14">
        <v>3000</v>
      </c>
      <c r="D15" s="14"/>
      <c r="E15" s="14"/>
      <c r="F15" s="14"/>
      <c r="G15" s="14"/>
      <c r="H15" s="14"/>
      <c r="I15" s="14"/>
      <c r="J15" s="14">
        <f t="shared" si="0"/>
        <v>3000</v>
      </c>
      <c r="K15" s="14">
        <f>517.5+554.1</f>
        <v>1071.5999999999999</v>
      </c>
      <c r="L15" s="14">
        <f t="shared" si="1"/>
        <v>1928.4</v>
      </c>
      <c r="M15" s="53">
        <f t="shared" si="2"/>
        <v>1.9650071756868981E-3</v>
      </c>
    </row>
    <row r="16" spans="1:13" ht="15.75" x14ac:dyDescent="0.25">
      <c r="A16" s="9" t="s">
        <v>28</v>
      </c>
      <c r="B16" s="9" t="s">
        <v>29</v>
      </c>
      <c r="C16" s="14">
        <v>2841029.1</v>
      </c>
      <c r="D16" s="14"/>
      <c r="E16" s="14"/>
      <c r="F16" s="14"/>
      <c r="G16" s="14"/>
      <c r="H16" s="14"/>
      <c r="I16" s="14"/>
      <c r="J16" s="14">
        <f t="shared" si="0"/>
        <v>2841029.1</v>
      </c>
      <c r="K16" s="14">
        <f>263786.35+219397.71</f>
        <v>483184.05999999994</v>
      </c>
      <c r="L16" s="14">
        <f t="shared" si="1"/>
        <v>2357845.04</v>
      </c>
      <c r="M16" s="53">
        <f t="shared" si="2"/>
        <v>0.88602103870616711</v>
      </c>
    </row>
    <row r="17" spans="1:13" ht="15.75" x14ac:dyDescent="0.25">
      <c r="A17" s="9" t="s">
        <v>30</v>
      </c>
      <c r="B17" s="9" t="s">
        <v>39</v>
      </c>
      <c r="C17" s="14">
        <v>4953429.6500000004</v>
      </c>
      <c r="D17" s="14"/>
      <c r="E17" s="14"/>
      <c r="F17" s="14"/>
      <c r="G17" s="14"/>
      <c r="H17" s="14"/>
      <c r="I17" s="14"/>
      <c r="J17" s="14">
        <f t="shared" si="0"/>
        <v>4953429.6500000004</v>
      </c>
      <c r="K17" s="14">
        <v>0</v>
      </c>
      <c r="L17" s="14">
        <f t="shared" si="1"/>
        <v>4953429.6500000004</v>
      </c>
      <c r="M17" s="53">
        <f t="shared" si="2"/>
        <v>0</v>
      </c>
    </row>
    <row r="18" spans="1:13" ht="15.75" x14ac:dyDescent="0.25">
      <c r="A18" s="9" t="s">
        <v>31</v>
      </c>
      <c r="B18" s="9" t="s">
        <v>32</v>
      </c>
      <c r="C18" s="14">
        <v>1764127.77</v>
      </c>
      <c r="D18" s="14"/>
      <c r="E18" s="14"/>
      <c r="F18" s="14"/>
      <c r="G18" s="14"/>
      <c r="H18" s="14"/>
      <c r="I18" s="14"/>
      <c r="J18" s="14">
        <f t="shared" si="0"/>
        <v>1764127.77</v>
      </c>
      <c r="K18" s="14">
        <f>39236.86</f>
        <v>39236.86</v>
      </c>
      <c r="L18" s="14">
        <f t="shared" si="1"/>
        <v>1724890.91</v>
      </c>
      <c r="M18" s="53">
        <f t="shared" si="2"/>
        <v>7.1949152156982304E-2</v>
      </c>
    </row>
    <row r="19" spans="1:13" ht="15.75" x14ac:dyDescent="0.25">
      <c r="A19" s="9" t="s">
        <v>33</v>
      </c>
      <c r="B19" s="9" t="s">
        <v>34</v>
      </c>
      <c r="C19" s="14">
        <v>20000</v>
      </c>
      <c r="D19" s="14"/>
      <c r="E19" s="14"/>
      <c r="F19" s="14"/>
      <c r="G19" s="14"/>
      <c r="H19" s="14"/>
      <c r="I19" s="14"/>
      <c r="J19" s="14">
        <f t="shared" si="0"/>
        <v>20000</v>
      </c>
      <c r="K19" s="14">
        <v>0</v>
      </c>
      <c r="L19" s="14">
        <f t="shared" si="1"/>
        <v>20000</v>
      </c>
      <c r="M19" s="53">
        <f t="shared" si="2"/>
        <v>0</v>
      </c>
    </row>
    <row r="20" spans="1:13" ht="16.5" thickBot="1" x14ac:dyDescent="0.3">
      <c r="A20" s="10" t="s">
        <v>38</v>
      </c>
      <c r="B20" s="10" t="s">
        <v>40</v>
      </c>
      <c r="C20" s="15">
        <v>132000</v>
      </c>
      <c r="D20" s="15"/>
      <c r="E20" s="15"/>
      <c r="F20" s="15"/>
      <c r="G20" s="15"/>
      <c r="H20" s="15"/>
      <c r="I20" s="15"/>
      <c r="J20" s="14">
        <f t="shared" si="0"/>
        <v>132000</v>
      </c>
      <c r="K20" s="14"/>
      <c r="L20" s="14">
        <f t="shared" si="1"/>
        <v>132000</v>
      </c>
      <c r="M20" s="53">
        <f t="shared" si="2"/>
        <v>0</v>
      </c>
    </row>
    <row r="21" spans="1:13" ht="16.5" thickBot="1" x14ac:dyDescent="0.3">
      <c r="A21" s="12"/>
      <c r="B21" s="3" t="s">
        <v>41</v>
      </c>
      <c r="C21" s="52">
        <f>SUM(C10:C20)</f>
        <v>11460207.59</v>
      </c>
      <c r="D21" s="52">
        <f t="shared" ref="D21:L21" si="3">SUM(D10:D20)</f>
        <v>0</v>
      </c>
      <c r="E21" s="52">
        <f t="shared" si="3"/>
        <v>0</v>
      </c>
      <c r="F21" s="52">
        <f t="shared" si="3"/>
        <v>0</v>
      </c>
      <c r="G21" s="52">
        <f t="shared" si="3"/>
        <v>0</v>
      </c>
      <c r="H21" s="52">
        <f t="shared" si="3"/>
        <v>0</v>
      </c>
      <c r="I21" s="52">
        <f t="shared" si="3"/>
        <v>0</v>
      </c>
      <c r="J21" s="52">
        <f t="shared" si="3"/>
        <v>11460207.59</v>
      </c>
      <c r="K21" s="52">
        <f t="shared" si="3"/>
        <v>545341.5199999999</v>
      </c>
      <c r="L21" s="52">
        <f t="shared" si="3"/>
        <v>10914866.07</v>
      </c>
      <c r="M21" s="53"/>
    </row>
    <row r="22" spans="1:13" x14ac:dyDescent="0.2">
      <c r="A22" s="11"/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54"/>
    </row>
    <row r="23" spans="1:13" ht="15.75" x14ac:dyDescent="0.25">
      <c r="A23" s="8" t="s">
        <v>42</v>
      </c>
      <c r="B23" s="8" t="s">
        <v>43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55"/>
    </row>
    <row r="24" spans="1:13" ht="15.75" x14ac:dyDescent="0.25">
      <c r="A24" s="8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55"/>
    </row>
    <row r="25" spans="1:13" ht="15.75" x14ac:dyDescent="0.25">
      <c r="A25" s="8"/>
      <c r="B25" s="8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55"/>
    </row>
    <row r="26" spans="1:13" ht="15.75" x14ac:dyDescent="0.25">
      <c r="A26" s="18">
        <v>0</v>
      </c>
      <c r="B26" s="17" t="s">
        <v>44</v>
      </c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55"/>
    </row>
    <row r="27" spans="1:13" x14ac:dyDescent="0.2">
      <c r="A27" s="19" t="s">
        <v>45</v>
      </c>
      <c r="B27" s="9" t="s">
        <v>46</v>
      </c>
      <c r="C27" s="14">
        <v>805853.10000000009</v>
      </c>
      <c r="D27" s="14"/>
      <c r="E27" s="14"/>
      <c r="F27" s="14"/>
      <c r="G27" s="14"/>
      <c r="H27" s="14"/>
      <c r="I27" s="14"/>
      <c r="J27" s="14">
        <f t="shared" ref="J27:J38" si="4">C27+D27-E27+F27-G27+H27-I27</f>
        <v>805853.10000000009</v>
      </c>
      <c r="K27" s="14">
        <v>126906</v>
      </c>
      <c r="L27" s="14">
        <f t="shared" ref="L27:L92" si="5">J27-K27</f>
        <v>678947.10000000009</v>
      </c>
      <c r="M27" s="55">
        <f t="shared" ref="M27:M38" si="6">K27/$K$136</f>
        <v>0.54687317529029233</v>
      </c>
    </row>
    <row r="28" spans="1:13" x14ac:dyDescent="0.2">
      <c r="A28" s="19" t="s">
        <v>47</v>
      </c>
      <c r="B28" s="9" t="s">
        <v>48</v>
      </c>
      <c r="C28" s="14">
        <v>4500</v>
      </c>
      <c r="D28" s="14"/>
      <c r="E28" s="14"/>
      <c r="F28" s="14"/>
      <c r="G28" s="14"/>
      <c r="H28" s="14"/>
      <c r="I28" s="14"/>
      <c r="J28" s="14">
        <f t="shared" si="4"/>
        <v>4500</v>
      </c>
      <c r="K28" s="14">
        <v>750</v>
      </c>
      <c r="L28" s="14">
        <f t="shared" si="5"/>
        <v>3750</v>
      </c>
      <c r="M28" s="55">
        <f t="shared" si="6"/>
        <v>3.2319581538124221E-3</v>
      </c>
    </row>
    <row r="29" spans="1:13" x14ac:dyDescent="0.2">
      <c r="A29" s="19" t="s">
        <v>49</v>
      </c>
      <c r="B29" s="9" t="s">
        <v>50</v>
      </c>
      <c r="C29" s="14">
        <v>107850</v>
      </c>
      <c r="D29" s="14"/>
      <c r="E29" s="14"/>
      <c r="F29" s="14"/>
      <c r="G29" s="14"/>
      <c r="H29" s="14"/>
      <c r="I29" s="14"/>
      <c r="J29" s="14">
        <f t="shared" si="4"/>
        <v>107850</v>
      </c>
      <c r="K29" s="14">
        <v>15500</v>
      </c>
      <c r="L29" s="14">
        <f t="shared" si="5"/>
        <v>92350</v>
      </c>
      <c r="M29" s="55">
        <f t="shared" si="6"/>
        <v>6.6793801845456732E-2</v>
      </c>
    </row>
    <row r="30" spans="1:13" hidden="1" x14ac:dyDescent="0.2">
      <c r="A30" s="19" t="s">
        <v>51</v>
      </c>
      <c r="B30" s="9" t="s">
        <v>52</v>
      </c>
      <c r="C30" s="14">
        <v>0</v>
      </c>
      <c r="D30" s="14"/>
      <c r="E30" s="14"/>
      <c r="F30" s="14"/>
      <c r="G30" s="14"/>
      <c r="H30" s="14"/>
      <c r="I30" s="14"/>
      <c r="J30" s="14">
        <f t="shared" si="4"/>
        <v>0</v>
      </c>
      <c r="K30" s="14">
        <v>0</v>
      </c>
      <c r="L30" s="14">
        <f t="shared" si="5"/>
        <v>0</v>
      </c>
      <c r="M30" s="55">
        <f t="shared" si="6"/>
        <v>0</v>
      </c>
    </row>
    <row r="31" spans="1:13" hidden="1" x14ac:dyDescent="0.2">
      <c r="A31" s="19" t="s">
        <v>53</v>
      </c>
      <c r="B31" s="9" t="s">
        <v>52</v>
      </c>
      <c r="C31" s="14">
        <v>0</v>
      </c>
      <c r="D31" s="14"/>
      <c r="E31" s="14"/>
      <c r="F31" s="14"/>
      <c r="G31" s="14"/>
      <c r="H31" s="14"/>
      <c r="I31" s="14"/>
      <c r="J31" s="14">
        <f t="shared" si="4"/>
        <v>0</v>
      </c>
      <c r="K31" s="14">
        <v>0</v>
      </c>
      <c r="L31" s="14">
        <f t="shared" si="5"/>
        <v>0</v>
      </c>
      <c r="M31" s="55">
        <f t="shared" si="6"/>
        <v>0</v>
      </c>
    </row>
    <row r="32" spans="1:13" x14ac:dyDescent="0.2">
      <c r="A32" s="19" t="s">
        <v>54</v>
      </c>
      <c r="B32" s="9" t="s">
        <v>55</v>
      </c>
      <c r="C32" s="14">
        <v>276090.01</v>
      </c>
      <c r="D32" s="14"/>
      <c r="E32" s="14"/>
      <c r="F32" s="14"/>
      <c r="G32" s="14"/>
      <c r="H32" s="14"/>
      <c r="I32" s="14"/>
      <c r="J32" s="14">
        <f t="shared" si="4"/>
        <v>276090.01</v>
      </c>
      <c r="K32" s="14">
        <v>0</v>
      </c>
      <c r="L32" s="14">
        <f t="shared" si="5"/>
        <v>276090.01</v>
      </c>
      <c r="M32" s="55">
        <f t="shared" si="6"/>
        <v>0</v>
      </c>
    </row>
    <row r="33" spans="1:13" x14ac:dyDescent="0.2">
      <c r="A33" s="19" t="s">
        <v>56</v>
      </c>
      <c r="B33" s="9" t="s">
        <v>57</v>
      </c>
      <c r="C33" s="14">
        <v>42755.839999999997</v>
      </c>
      <c r="D33" s="14"/>
      <c r="E33" s="14"/>
      <c r="F33" s="14"/>
      <c r="G33" s="14"/>
      <c r="H33" s="14"/>
      <c r="I33" s="14"/>
      <c r="J33" s="14">
        <f t="shared" si="4"/>
        <v>42755.839999999997</v>
      </c>
      <c r="K33" s="14">
        <v>3169.9399999999996</v>
      </c>
      <c r="L33" s="14">
        <f t="shared" si="5"/>
        <v>39585.899999999994</v>
      </c>
      <c r="M33" s="55">
        <f t="shared" si="6"/>
        <v>1.3660151240128197E-2</v>
      </c>
    </row>
    <row r="34" spans="1:13" x14ac:dyDescent="0.2">
      <c r="A34" s="19" t="s">
        <v>58</v>
      </c>
      <c r="B34" s="9" t="s">
        <v>59</v>
      </c>
      <c r="C34" s="14">
        <v>90546.57</v>
      </c>
      <c r="D34" s="14"/>
      <c r="E34" s="14"/>
      <c r="F34" s="14"/>
      <c r="G34" s="14"/>
      <c r="H34" s="14"/>
      <c r="I34" s="14"/>
      <c r="J34" s="14">
        <f t="shared" si="4"/>
        <v>90546.57</v>
      </c>
      <c r="K34" s="14">
        <v>13883</v>
      </c>
      <c r="L34" s="14">
        <f t="shared" si="5"/>
        <v>76663.570000000007</v>
      </c>
      <c r="M34" s="55">
        <f t="shared" si="6"/>
        <v>5.9825700065837144E-2</v>
      </c>
    </row>
    <row r="35" spans="1:13" x14ac:dyDescent="0.2">
      <c r="A35" s="19" t="s">
        <v>60</v>
      </c>
      <c r="B35" s="9" t="s">
        <v>61</v>
      </c>
      <c r="C35" s="14">
        <v>8486.09</v>
      </c>
      <c r="D35" s="14"/>
      <c r="E35" s="14"/>
      <c r="F35" s="14"/>
      <c r="G35" s="14"/>
      <c r="H35" s="14"/>
      <c r="I35" s="14"/>
      <c r="J35" s="14">
        <f t="shared" si="4"/>
        <v>8486.09</v>
      </c>
      <c r="K35" s="14">
        <v>1301.01</v>
      </c>
      <c r="L35" s="14">
        <f t="shared" si="5"/>
        <v>7185.08</v>
      </c>
      <c r="M35" s="55">
        <f t="shared" si="6"/>
        <v>5.6064131702553326E-3</v>
      </c>
    </row>
    <row r="36" spans="1:13" x14ac:dyDescent="0.2">
      <c r="A36" s="19" t="s">
        <v>62</v>
      </c>
      <c r="B36" s="9" t="s">
        <v>63</v>
      </c>
      <c r="C36" s="14">
        <v>74453</v>
      </c>
      <c r="D36" s="14"/>
      <c r="E36" s="14"/>
      <c r="F36" s="14"/>
      <c r="G36" s="14"/>
      <c r="H36" s="14"/>
      <c r="I36" s="14"/>
      <c r="J36" s="14">
        <f t="shared" si="4"/>
        <v>74453</v>
      </c>
      <c r="K36" s="14">
        <v>0</v>
      </c>
      <c r="L36" s="14">
        <f t="shared" si="5"/>
        <v>74453</v>
      </c>
      <c r="M36" s="55">
        <f t="shared" si="6"/>
        <v>0</v>
      </c>
    </row>
    <row r="37" spans="1:13" x14ac:dyDescent="0.2">
      <c r="A37" s="19" t="s">
        <v>64</v>
      </c>
      <c r="B37" s="9" t="s">
        <v>65</v>
      </c>
      <c r="C37" s="14">
        <v>74453</v>
      </c>
      <c r="D37" s="14"/>
      <c r="E37" s="14"/>
      <c r="F37" s="14"/>
      <c r="G37" s="14"/>
      <c r="H37" s="14"/>
      <c r="I37" s="14"/>
      <c r="J37" s="14">
        <f t="shared" si="4"/>
        <v>74453</v>
      </c>
      <c r="K37" s="14">
        <v>0</v>
      </c>
      <c r="L37" s="14">
        <f t="shared" si="5"/>
        <v>74453</v>
      </c>
      <c r="M37" s="55">
        <f t="shared" si="6"/>
        <v>0</v>
      </c>
    </row>
    <row r="38" spans="1:13" x14ac:dyDescent="0.2">
      <c r="A38" s="19" t="s">
        <v>66</v>
      </c>
      <c r="B38" s="9" t="s">
        <v>67</v>
      </c>
      <c r="C38" s="14">
        <v>4400</v>
      </c>
      <c r="D38" s="14"/>
      <c r="E38" s="14"/>
      <c r="F38" s="14"/>
      <c r="G38" s="14"/>
      <c r="H38" s="14"/>
      <c r="I38" s="14"/>
      <c r="J38" s="14">
        <f t="shared" si="4"/>
        <v>4400</v>
      </c>
      <c r="K38" s="14">
        <v>0</v>
      </c>
      <c r="L38" s="14">
        <f t="shared" si="5"/>
        <v>4400</v>
      </c>
      <c r="M38" s="55">
        <f t="shared" si="6"/>
        <v>0</v>
      </c>
    </row>
    <row r="39" spans="1:13" x14ac:dyDescent="0.2">
      <c r="A39" s="19"/>
      <c r="B39" s="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55"/>
    </row>
    <row r="40" spans="1:13" x14ac:dyDescent="0.2">
      <c r="A40" s="19"/>
      <c r="B40" s="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55"/>
    </row>
    <row r="41" spans="1:13" ht="15.75" x14ac:dyDescent="0.25">
      <c r="A41" s="18">
        <v>1</v>
      </c>
      <c r="B41" s="17" t="s">
        <v>68</v>
      </c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55"/>
    </row>
    <row r="42" spans="1:13" x14ac:dyDescent="0.2">
      <c r="A42" s="19" t="s">
        <v>69</v>
      </c>
      <c r="B42" s="9" t="s">
        <v>70</v>
      </c>
      <c r="C42" s="14">
        <v>11725</v>
      </c>
      <c r="D42" s="14"/>
      <c r="E42" s="14"/>
      <c r="F42" s="14"/>
      <c r="G42" s="14"/>
      <c r="H42" s="14"/>
      <c r="I42" s="14"/>
      <c r="J42" s="14">
        <f t="shared" ref="J42:J106" si="7">C42+D42-E42+F42-G42+H42-I42</f>
        <v>11725</v>
      </c>
      <c r="K42" s="14">
        <v>1667.9899999999998</v>
      </c>
      <c r="L42" s="14">
        <f t="shared" si="5"/>
        <v>10057.01</v>
      </c>
      <c r="M42" s="55">
        <f t="shared" ref="M42:M75" si="8">K42/$K$136</f>
        <v>7.1878318413034423E-3</v>
      </c>
    </row>
    <row r="43" spans="1:13" x14ac:dyDescent="0.2">
      <c r="A43" s="19" t="s">
        <v>71</v>
      </c>
      <c r="B43" s="9" t="s">
        <v>72</v>
      </c>
      <c r="C43" s="14">
        <v>30227.33</v>
      </c>
      <c r="D43" s="14"/>
      <c r="E43" s="14"/>
      <c r="F43" s="14"/>
      <c r="G43" s="14"/>
      <c r="H43" s="14"/>
      <c r="I43" s="14"/>
      <c r="J43" s="14">
        <f t="shared" si="7"/>
        <v>30227.33</v>
      </c>
      <c r="K43" s="14">
        <v>6165</v>
      </c>
      <c r="L43" s="14">
        <f t="shared" si="5"/>
        <v>24062.33</v>
      </c>
      <c r="M43" s="55">
        <f t="shared" si="8"/>
        <v>2.6566696024338112E-2</v>
      </c>
    </row>
    <row r="44" spans="1:13" x14ac:dyDescent="0.2">
      <c r="A44" s="19" t="s">
        <v>73</v>
      </c>
      <c r="B44" s="9" t="s">
        <v>74</v>
      </c>
      <c r="C44" s="14">
        <v>500</v>
      </c>
      <c r="D44" s="14"/>
      <c r="E44" s="14"/>
      <c r="F44" s="14"/>
      <c r="G44" s="14"/>
      <c r="H44" s="14"/>
      <c r="I44" s="14"/>
      <c r="J44" s="14">
        <f t="shared" si="7"/>
        <v>500</v>
      </c>
      <c r="K44" s="14">
        <v>0</v>
      </c>
      <c r="L44" s="14">
        <f t="shared" si="5"/>
        <v>500</v>
      </c>
      <c r="M44" s="55">
        <f t="shared" si="8"/>
        <v>0</v>
      </c>
    </row>
    <row r="45" spans="1:13" x14ac:dyDescent="0.2">
      <c r="A45" s="19" t="s">
        <v>75</v>
      </c>
      <c r="B45" s="9" t="s">
        <v>76</v>
      </c>
      <c r="C45" s="14">
        <v>7000</v>
      </c>
      <c r="D45" s="14"/>
      <c r="E45" s="14"/>
      <c r="F45" s="14"/>
      <c r="G45" s="14"/>
      <c r="H45" s="14"/>
      <c r="I45" s="14"/>
      <c r="J45" s="14">
        <f t="shared" si="7"/>
        <v>7000</v>
      </c>
      <c r="K45" s="14">
        <v>4330</v>
      </c>
      <c r="L45" s="14">
        <f t="shared" si="5"/>
        <v>2670</v>
      </c>
      <c r="M45" s="55">
        <f t="shared" si="8"/>
        <v>1.8659171741343718E-2</v>
      </c>
    </row>
    <row r="46" spans="1:13" x14ac:dyDescent="0.2">
      <c r="A46" s="19" t="s">
        <v>77</v>
      </c>
      <c r="B46" s="9" t="s">
        <v>78</v>
      </c>
      <c r="C46" s="14">
        <v>13750</v>
      </c>
      <c r="D46" s="14"/>
      <c r="E46" s="14"/>
      <c r="F46" s="14"/>
      <c r="G46" s="14"/>
      <c r="H46" s="14"/>
      <c r="I46" s="14"/>
      <c r="J46" s="14">
        <f t="shared" si="7"/>
        <v>13750</v>
      </c>
      <c r="K46" s="14">
        <v>259.5</v>
      </c>
      <c r="L46" s="14">
        <f t="shared" si="5"/>
        <v>13490.5</v>
      </c>
      <c r="M46" s="55">
        <f t="shared" si="8"/>
        <v>1.1182575212190982E-3</v>
      </c>
    </row>
    <row r="47" spans="1:13" x14ac:dyDescent="0.2">
      <c r="A47" s="19" t="s">
        <v>79</v>
      </c>
      <c r="B47" s="9" t="s">
        <v>80</v>
      </c>
      <c r="C47" s="14">
        <v>1669933.26</v>
      </c>
      <c r="D47" s="14"/>
      <c r="E47" s="14"/>
      <c r="F47" s="14"/>
      <c r="G47" s="14"/>
      <c r="H47" s="14"/>
      <c r="I47" s="14"/>
      <c r="J47" s="14">
        <f t="shared" si="7"/>
        <v>1669933.26</v>
      </c>
      <c r="K47" s="14">
        <v>0</v>
      </c>
      <c r="L47" s="14">
        <f t="shared" si="5"/>
        <v>1669933.26</v>
      </c>
      <c r="M47" s="55">
        <f t="shared" si="8"/>
        <v>0</v>
      </c>
    </row>
    <row r="48" spans="1:13" hidden="1" x14ac:dyDescent="0.2">
      <c r="A48" s="19" t="s">
        <v>81</v>
      </c>
      <c r="B48" s="9" t="s">
        <v>82</v>
      </c>
      <c r="C48" s="14">
        <v>0</v>
      </c>
      <c r="D48" s="14"/>
      <c r="E48" s="14"/>
      <c r="F48" s="14"/>
      <c r="G48" s="14"/>
      <c r="H48" s="14"/>
      <c r="I48" s="14"/>
      <c r="J48" s="14">
        <f t="shared" si="7"/>
        <v>0</v>
      </c>
      <c r="K48" s="14">
        <v>0</v>
      </c>
      <c r="L48" s="14">
        <f t="shared" si="5"/>
        <v>0</v>
      </c>
      <c r="M48" s="55">
        <f t="shared" si="8"/>
        <v>0</v>
      </c>
    </row>
    <row r="49" spans="1:13" hidden="1" x14ac:dyDescent="0.2">
      <c r="A49" s="19" t="s">
        <v>83</v>
      </c>
      <c r="B49" s="9" t="s">
        <v>84</v>
      </c>
      <c r="C49" s="14">
        <v>0</v>
      </c>
      <c r="D49" s="14"/>
      <c r="E49" s="14"/>
      <c r="F49" s="14"/>
      <c r="G49" s="14"/>
      <c r="H49" s="14"/>
      <c r="I49" s="14"/>
      <c r="J49" s="14">
        <f t="shared" si="7"/>
        <v>0</v>
      </c>
      <c r="K49" s="14">
        <v>0</v>
      </c>
      <c r="L49" s="14">
        <f t="shared" si="5"/>
        <v>0</v>
      </c>
      <c r="M49" s="55">
        <f t="shared" si="8"/>
        <v>0</v>
      </c>
    </row>
    <row r="50" spans="1:13" x14ac:dyDescent="0.2">
      <c r="A50" s="19" t="s">
        <v>85</v>
      </c>
      <c r="B50" s="9" t="s">
        <v>86</v>
      </c>
      <c r="C50" s="14">
        <v>125004.8</v>
      </c>
      <c r="D50" s="14"/>
      <c r="E50" s="14"/>
      <c r="F50" s="14"/>
      <c r="G50" s="14"/>
      <c r="H50" s="14"/>
      <c r="I50" s="14"/>
      <c r="J50" s="14">
        <f t="shared" si="7"/>
        <v>125004.8</v>
      </c>
      <c r="K50" s="14">
        <v>0</v>
      </c>
      <c r="L50" s="14">
        <f t="shared" si="5"/>
        <v>125004.8</v>
      </c>
      <c r="M50" s="55">
        <f t="shared" si="8"/>
        <v>0</v>
      </c>
    </row>
    <row r="51" spans="1:13" x14ac:dyDescent="0.2">
      <c r="A51" s="19" t="s">
        <v>87</v>
      </c>
      <c r="B51" s="9" t="s">
        <v>88</v>
      </c>
      <c r="C51" s="14">
        <v>579657.19999999995</v>
      </c>
      <c r="D51" s="14"/>
      <c r="E51" s="14"/>
      <c r="F51" s="14"/>
      <c r="G51" s="14"/>
      <c r="H51" s="14"/>
      <c r="I51" s="14"/>
      <c r="J51" s="14">
        <f t="shared" si="7"/>
        <v>579657.19999999995</v>
      </c>
      <c r="K51" s="14">
        <v>0</v>
      </c>
      <c r="L51" s="14">
        <f t="shared" si="5"/>
        <v>579657.19999999995</v>
      </c>
      <c r="M51" s="55">
        <f t="shared" si="8"/>
        <v>0</v>
      </c>
    </row>
    <row r="52" spans="1:13" x14ac:dyDescent="0.2">
      <c r="A52" s="19" t="s">
        <v>89</v>
      </c>
      <c r="B52" s="9" t="s">
        <v>90</v>
      </c>
      <c r="C52" s="14">
        <v>9000</v>
      </c>
      <c r="D52" s="14"/>
      <c r="E52" s="14"/>
      <c r="F52" s="14"/>
      <c r="G52" s="14"/>
      <c r="H52" s="14"/>
      <c r="I52" s="14"/>
      <c r="J52" s="14">
        <f t="shared" si="7"/>
        <v>9000</v>
      </c>
      <c r="K52" s="14">
        <v>0</v>
      </c>
      <c r="L52" s="14">
        <f t="shared" si="5"/>
        <v>9000</v>
      </c>
      <c r="M52" s="55">
        <f t="shared" si="8"/>
        <v>0</v>
      </c>
    </row>
    <row r="53" spans="1:13" x14ac:dyDescent="0.2">
      <c r="A53" s="19" t="s">
        <v>91</v>
      </c>
      <c r="B53" s="9" t="s">
        <v>92</v>
      </c>
      <c r="C53" s="14">
        <v>22500</v>
      </c>
      <c r="D53" s="14"/>
      <c r="E53" s="14"/>
      <c r="F53" s="14"/>
      <c r="G53" s="14"/>
      <c r="H53" s="14"/>
      <c r="I53" s="14"/>
      <c r="J53" s="14">
        <f t="shared" si="7"/>
        <v>22500</v>
      </c>
      <c r="K53" s="14">
        <v>0</v>
      </c>
      <c r="L53" s="14">
        <f t="shared" si="5"/>
        <v>22500</v>
      </c>
      <c r="M53" s="55">
        <f t="shared" si="8"/>
        <v>0</v>
      </c>
    </row>
    <row r="54" spans="1:13" x14ac:dyDescent="0.2">
      <c r="A54" s="19" t="s">
        <v>93</v>
      </c>
      <c r="B54" s="9" t="s">
        <v>94</v>
      </c>
      <c r="C54" s="14">
        <v>71000</v>
      </c>
      <c r="D54" s="14"/>
      <c r="E54" s="14"/>
      <c r="F54" s="14"/>
      <c r="G54" s="14"/>
      <c r="H54" s="14"/>
      <c r="I54" s="14"/>
      <c r="J54" s="14">
        <f t="shared" si="7"/>
        <v>71000</v>
      </c>
      <c r="K54" s="14">
        <v>0</v>
      </c>
      <c r="L54" s="14">
        <f t="shared" si="5"/>
        <v>71000</v>
      </c>
      <c r="M54" s="55">
        <f t="shared" si="8"/>
        <v>0</v>
      </c>
    </row>
    <row r="55" spans="1:13" hidden="1" x14ac:dyDescent="0.2">
      <c r="A55" s="19" t="s">
        <v>95</v>
      </c>
      <c r="B55" s="9" t="s">
        <v>96</v>
      </c>
      <c r="C55" s="14">
        <v>0</v>
      </c>
      <c r="D55" s="14"/>
      <c r="E55" s="14"/>
      <c r="F55" s="14"/>
      <c r="G55" s="14"/>
      <c r="H55" s="14"/>
      <c r="I55" s="14"/>
      <c r="J55" s="14">
        <f t="shared" si="7"/>
        <v>0</v>
      </c>
      <c r="K55" s="14">
        <v>0</v>
      </c>
      <c r="L55" s="14">
        <f t="shared" si="5"/>
        <v>0</v>
      </c>
      <c r="M55" s="55">
        <f t="shared" si="8"/>
        <v>0</v>
      </c>
    </row>
    <row r="56" spans="1:13" x14ac:dyDescent="0.2">
      <c r="A56" s="19" t="s">
        <v>97</v>
      </c>
      <c r="B56" s="9" t="s">
        <v>98</v>
      </c>
      <c r="C56" s="14">
        <v>5000</v>
      </c>
      <c r="D56" s="14"/>
      <c r="E56" s="14"/>
      <c r="F56" s="14"/>
      <c r="G56" s="14"/>
      <c r="H56" s="14"/>
      <c r="I56" s="14"/>
      <c r="J56" s="14">
        <f t="shared" si="7"/>
        <v>5000</v>
      </c>
      <c r="K56" s="14">
        <v>0</v>
      </c>
      <c r="L56" s="14">
        <f t="shared" si="5"/>
        <v>5000</v>
      </c>
      <c r="M56" s="55">
        <f t="shared" si="8"/>
        <v>0</v>
      </c>
    </row>
    <row r="57" spans="1:13" x14ac:dyDescent="0.2">
      <c r="A57" s="19" t="s">
        <v>99</v>
      </c>
      <c r="B57" s="9" t="s">
        <v>100</v>
      </c>
      <c r="C57" s="14">
        <v>1500</v>
      </c>
      <c r="D57" s="14"/>
      <c r="E57" s="14"/>
      <c r="F57" s="14"/>
      <c r="G57" s="14"/>
      <c r="H57" s="14"/>
      <c r="I57" s="14"/>
      <c r="J57" s="14">
        <f t="shared" si="7"/>
        <v>1500</v>
      </c>
      <c r="K57" s="14">
        <v>0</v>
      </c>
      <c r="L57" s="14">
        <f t="shared" si="5"/>
        <v>1500</v>
      </c>
      <c r="M57" s="55">
        <f t="shared" si="8"/>
        <v>0</v>
      </c>
    </row>
    <row r="58" spans="1:13" x14ac:dyDescent="0.2">
      <c r="A58" s="19" t="s">
        <v>101</v>
      </c>
      <c r="B58" s="9" t="s">
        <v>102</v>
      </c>
      <c r="C58" s="14">
        <v>10000</v>
      </c>
      <c r="D58" s="14"/>
      <c r="E58" s="14"/>
      <c r="F58" s="14"/>
      <c r="G58" s="14"/>
      <c r="H58" s="14"/>
      <c r="I58" s="14"/>
      <c r="J58" s="14">
        <f t="shared" si="7"/>
        <v>10000</v>
      </c>
      <c r="K58" s="14">
        <v>0</v>
      </c>
      <c r="L58" s="14">
        <f t="shared" si="5"/>
        <v>10000</v>
      </c>
      <c r="M58" s="55">
        <f t="shared" si="8"/>
        <v>0</v>
      </c>
    </row>
    <row r="59" spans="1:13" x14ac:dyDescent="0.2">
      <c r="A59" s="19" t="s">
        <v>103</v>
      </c>
      <c r="B59" s="9" t="s">
        <v>104</v>
      </c>
      <c r="C59" s="14">
        <v>7300</v>
      </c>
      <c r="D59" s="14"/>
      <c r="E59" s="14"/>
      <c r="F59" s="14"/>
      <c r="G59" s="14"/>
      <c r="H59" s="14"/>
      <c r="I59" s="14"/>
      <c r="J59" s="14">
        <f t="shared" si="7"/>
        <v>7300</v>
      </c>
      <c r="K59" s="14">
        <v>1088.3400000000001</v>
      </c>
      <c r="L59" s="14">
        <f t="shared" si="5"/>
        <v>6211.66</v>
      </c>
      <c r="M59" s="55">
        <f t="shared" si="8"/>
        <v>4.6899591161602824E-3</v>
      </c>
    </row>
    <row r="60" spans="1:13" x14ac:dyDescent="0.2">
      <c r="A60" s="19" t="s">
        <v>105</v>
      </c>
      <c r="B60" s="9" t="s">
        <v>106</v>
      </c>
      <c r="C60" s="14">
        <v>5500</v>
      </c>
      <c r="D60" s="14"/>
      <c r="E60" s="14"/>
      <c r="F60" s="14"/>
      <c r="G60" s="14"/>
      <c r="H60" s="14"/>
      <c r="I60" s="14"/>
      <c r="J60" s="14">
        <f t="shared" si="7"/>
        <v>5500</v>
      </c>
      <c r="K60" s="14">
        <v>0</v>
      </c>
      <c r="L60" s="14">
        <f t="shared" si="5"/>
        <v>5500</v>
      </c>
      <c r="M60" s="55">
        <f t="shared" si="8"/>
        <v>0</v>
      </c>
    </row>
    <row r="61" spans="1:13" x14ac:dyDescent="0.2">
      <c r="A61" s="19" t="s">
        <v>107</v>
      </c>
      <c r="B61" s="9" t="s">
        <v>108</v>
      </c>
      <c r="C61" s="14">
        <v>283206.82</v>
      </c>
      <c r="D61" s="14"/>
      <c r="E61" s="14"/>
      <c r="F61" s="14"/>
      <c r="G61" s="14"/>
      <c r="H61" s="14"/>
      <c r="I61" s="14"/>
      <c r="J61" s="14">
        <f t="shared" si="7"/>
        <v>283206.82</v>
      </c>
      <c r="K61" s="14">
        <v>0</v>
      </c>
      <c r="L61" s="14">
        <f t="shared" si="5"/>
        <v>283206.82</v>
      </c>
      <c r="M61" s="55">
        <f t="shared" si="8"/>
        <v>0</v>
      </c>
    </row>
    <row r="62" spans="1:13" x14ac:dyDescent="0.2">
      <c r="A62" s="19" t="s">
        <v>109</v>
      </c>
      <c r="B62" s="9" t="s">
        <v>110</v>
      </c>
      <c r="C62" s="14">
        <v>260706.83</v>
      </c>
      <c r="D62" s="14"/>
      <c r="E62" s="14"/>
      <c r="F62" s="14"/>
      <c r="G62" s="14"/>
      <c r="H62" s="14"/>
      <c r="I62" s="14"/>
      <c r="J62" s="14">
        <f t="shared" si="7"/>
        <v>260706.83</v>
      </c>
      <c r="K62" s="14">
        <v>0</v>
      </c>
      <c r="L62" s="14">
        <f t="shared" si="5"/>
        <v>260706.83</v>
      </c>
      <c r="M62" s="55">
        <f t="shared" si="8"/>
        <v>0</v>
      </c>
    </row>
    <row r="63" spans="1:13" hidden="1" x14ac:dyDescent="0.2">
      <c r="A63" s="19" t="s">
        <v>111</v>
      </c>
      <c r="B63" s="9" t="s">
        <v>112</v>
      </c>
      <c r="C63" s="14">
        <v>0</v>
      </c>
      <c r="D63" s="14"/>
      <c r="E63" s="14"/>
      <c r="F63" s="14"/>
      <c r="G63" s="14"/>
      <c r="H63" s="14"/>
      <c r="I63" s="14"/>
      <c r="J63" s="14">
        <f t="shared" si="7"/>
        <v>0</v>
      </c>
      <c r="K63" s="14">
        <v>0</v>
      </c>
      <c r="L63" s="14">
        <f t="shared" si="5"/>
        <v>0</v>
      </c>
      <c r="M63" s="55">
        <f t="shared" si="8"/>
        <v>0</v>
      </c>
    </row>
    <row r="64" spans="1:13" x14ac:dyDescent="0.2">
      <c r="A64" s="19" t="s">
        <v>113</v>
      </c>
      <c r="B64" s="9" t="s">
        <v>114</v>
      </c>
      <c r="C64" s="14">
        <v>17000</v>
      </c>
      <c r="D64" s="14"/>
      <c r="E64" s="14"/>
      <c r="F64" s="14"/>
      <c r="G64" s="14"/>
      <c r="H64" s="14"/>
      <c r="I64" s="14"/>
      <c r="J64" s="14">
        <f t="shared" si="7"/>
        <v>17000</v>
      </c>
      <c r="K64" s="14">
        <v>2350</v>
      </c>
      <c r="L64" s="14">
        <f t="shared" si="5"/>
        <v>14650</v>
      </c>
      <c r="M64" s="55">
        <f t="shared" si="8"/>
        <v>1.0126802215278924E-2</v>
      </c>
    </row>
    <row r="65" spans="1:13" x14ac:dyDescent="0.2">
      <c r="A65" s="19" t="s">
        <v>115</v>
      </c>
      <c r="B65" s="9" t="s">
        <v>116</v>
      </c>
      <c r="C65" s="14">
        <v>54000</v>
      </c>
      <c r="D65" s="14"/>
      <c r="E65" s="14"/>
      <c r="F65" s="14"/>
      <c r="G65" s="14"/>
      <c r="H65" s="14"/>
      <c r="I65" s="14"/>
      <c r="J65" s="14">
        <f t="shared" si="7"/>
        <v>54000</v>
      </c>
      <c r="K65" s="14">
        <v>9000</v>
      </c>
      <c r="L65" s="14">
        <f t="shared" si="5"/>
        <v>45000</v>
      </c>
      <c r="M65" s="55">
        <f t="shared" si="8"/>
        <v>3.8783497845749068E-2</v>
      </c>
    </row>
    <row r="66" spans="1:13" x14ac:dyDescent="0.2">
      <c r="A66" s="19" t="s">
        <v>117</v>
      </c>
      <c r="B66" s="9" t="s">
        <v>118</v>
      </c>
      <c r="C66" s="14">
        <v>26000</v>
      </c>
      <c r="D66" s="14"/>
      <c r="E66" s="14"/>
      <c r="F66" s="14"/>
      <c r="G66" s="14"/>
      <c r="H66" s="14"/>
      <c r="I66" s="14"/>
      <c r="J66" s="14">
        <f t="shared" si="7"/>
        <v>26000</v>
      </c>
      <c r="K66" s="14">
        <v>810</v>
      </c>
      <c r="L66" s="14">
        <f t="shared" si="5"/>
        <v>25190</v>
      </c>
      <c r="M66" s="55">
        <f t="shared" si="8"/>
        <v>3.490514806117416E-3</v>
      </c>
    </row>
    <row r="67" spans="1:13" x14ac:dyDescent="0.2">
      <c r="A67" s="19" t="s">
        <v>119</v>
      </c>
      <c r="B67" s="9" t="s">
        <v>120</v>
      </c>
      <c r="C67" s="14">
        <v>12687.970000000001</v>
      </c>
      <c r="D67" s="14"/>
      <c r="E67" s="14"/>
      <c r="F67" s="14"/>
      <c r="G67" s="14"/>
      <c r="H67" s="14"/>
      <c r="I67" s="14"/>
      <c r="J67" s="14">
        <f t="shared" si="7"/>
        <v>12687.970000000001</v>
      </c>
      <c r="K67" s="14">
        <v>0</v>
      </c>
      <c r="L67" s="14">
        <f t="shared" si="5"/>
        <v>12687.970000000001</v>
      </c>
      <c r="M67" s="55">
        <f t="shared" si="8"/>
        <v>0</v>
      </c>
    </row>
    <row r="68" spans="1:13" x14ac:dyDescent="0.2">
      <c r="A68" s="19" t="s">
        <v>121</v>
      </c>
      <c r="B68" s="9" t="s">
        <v>122</v>
      </c>
      <c r="C68" s="14">
        <v>5600</v>
      </c>
      <c r="D68" s="14"/>
      <c r="E68" s="14"/>
      <c r="F68" s="14"/>
      <c r="G68" s="14"/>
      <c r="H68" s="14"/>
      <c r="I68" s="14"/>
      <c r="J68" s="14">
        <f t="shared" si="7"/>
        <v>5600</v>
      </c>
      <c r="K68" s="14">
        <v>800</v>
      </c>
      <c r="L68" s="14">
        <f t="shared" si="5"/>
        <v>4800</v>
      </c>
      <c r="M68" s="55">
        <f t="shared" si="8"/>
        <v>3.4474220307332505E-3</v>
      </c>
    </row>
    <row r="69" spans="1:13" x14ac:dyDescent="0.2">
      <c r="A69" s="19" t="s">
        <v>123</v>
      </c>
      <c r="B69" s="9" t="s">
        <v>124</v>
      </c>
      <c r="C69" s="14">
        <v>208565.45</v>
      </c>
      <c r="D69" s="14"/>
      <c r="E69" s="14"/>
      <c r="F69" s="14"/>
      <c r="G69" s="14"/>
      <c r="H69" s="14"/>
      <c r="I69" s="14"/>
      <c r="J69" s="14">
        <f t="shared" si="7"/>
        <v>208565.45</v>
      </c>
      <c r="K69" s="14">
        <v>0</v>
      </c>
      <c r="L69" s="14">
        <f t="shared" si="5"/>
        <v>208565.45</v>
      </c>
      <c r="M69" s="55">
        <f t="shared" si="8"/>
        <v>0</v>
      </c>
    </row>
    <row r="70" spans="1:13" x14ac:dyDescent="0.2">
      <c r="A70" s="19" t="s">
        <v>125</v>
      </c>
      <c r="B70" s="9" t="s">
        <v>126</v>
      </c>
      <c r="C70" s="14">
        <v>228200</v>
      </c>
      <c r="D70" s="14"/>
      <c r="E70" s="14"/>
      <c r="F70" s="14"/>
      <c r="G70" s="14"/>
      <c r="H70" s="14"/>
      <c r="I70" s="14"/>
      <c r="J70" s="14">
        <f t="shared" si="7"/>
        <v>228200</v>
      </c>
      <c r="K70" s="14">
        <v>21950</v>
      </c>
      <c r="L70" s="14">
        <f t="shared" si="5"/>
        <v>206250</v>
      </c>
      <c r="M70" s="55">
        <f t="shared" si="8"/>
        <v>9.4588641968243556E-2</v>
      </c>
    </row>
    <row r="71" spans="1:13" x14ac:dyDescent="0.2">
      <c r="A71" s="19" t="s">
        <v>127</v>
      </c>
      <c r="B71" s="9" t="s">
        <v>128</v>
      </c>
      <c r="C71" s="14">
        <v>8000</v>
      </c>
      <c r="D71" s="14"/>
      <c r="E71" s="14"/>
      <c r="F71" s="14"/>
      <c r="G71" s="14"/>
      <c r="H71" s="14"/>
      <c r="I71" s="14"/>
      <c r="J71" s="14">
        <f t="shared" si="7"/>
        <v>8000</v>
      </c>
      <c r="K71" s="14">
        <v>0</v>
      </c>
      <c r="L71" s="14">
        <f t="shared" si="5"/>
        <v>8000</v>
      </c>
      <c r="M71" s="55">
        <f t="shared" si="8"/>
        <v>0</v>
      </c>
    </row>
    <row r="72" spans="1:13" x14ac:dyDescent="0.2">
      <c r="A72" s="19" t="s">
        <v>129</v>
      </c>
      <c r="B72" s="9" t="s">
        <v>130</v>
      </c>
      <c r="C72" s="14">
        <v>2500</v>
      </c>
      <c r="D72" s="14"/>
      <c r="E72" s="14"/>
      <c r="F72" s="14"/>
      <c r="G72" s="14"/>
      <c r="H72" s="14"/>
      <c r="I72" s="14"/>
      <c r="J72" s="14">
        <f t="shared" si="7"/>
        <v>2500</v>
      </c>
      <c r="K72" s="14">
        <v>307.16999999999996</v>
      </c>
      <c r="L72" s="14">
        <f t="shared" si="5"/>
        <v>2192.83</v>
      </c>
      <c r="M72" s="55">
        <f t="shared" si="8"/>
        <v>1.3236807814754155E-3</v>
      </c>
    </row>
    <row r="73" spans="1:13" x14ac:dyDescent="0.2">
      <c r="A73" s="19" t="s">
        <v>131</v>
      </c>
      <c r="B73" s="9" t="s">
        <v>132</v>
      </c>
      <c r="C73" s="14">
        <v>5000</v>
      </c>
      <c r="D73" s="14"/>
      <c r="E73" s="14"/>
      <c r="F73" s="14"/>
      <c r="G73" s="14"/>
      <c r="H73" s="14"/>
      <c r="I73" s="14"/>
      <c r="J73" s="14">
        <f t="shared" si="7"/>
        <v>5000</v>
      </c>
      <c r="K73" s="14">
        <v>313.60000000000002</v>
      </c>
      <c r="L73" s="14">
        <f t="shared" si="5"/>
        <v>4686.3999999999996</v>
      </c>
      <c r="M73" s="55">
        <f t="shared" si="8"/>
        <v>1.3513894360474342E-3</v>
      </c>
    </row>
    <row r="74" spans="1:13" x14ac:dyDescent="0.2">
      <c r="A74" s="19" t="s">
        <v>133</v>
      </c>
      <c r="B74" s="9" t="s">
        <v>134</v>
      </c>
      <c r="C74" s="14">
        <v>28450</v>
      </c>
      <c r="D74" s="14"/>
      <c r="E74" s="14"/>
      <c r="F74" s="14"/>
      <c r="G74" s="14"/>
      <c r="H74" s="14"/>
      <c r="I74" s="14"/>
      <c r="J74" s="14">
        <f t="shared" si="7"/>
        <v>28450</v>
      </c>
      <c r="K74" s="14">
        <v>0</v>
      </c>
      <c r="L74" s="14">
        <f t="shared" si="5"/>
        <v>28450</v>
      </c>
      <c r="M74" s="55">
        <f t="shared" si="8"/>
        <v>0</v>
      </c>
    </row>
    <row r="75" spans="1:13" x14ac:dyDescent="0.2">
      <c r="A75" s="19" t="s">
        <v>135</v>
      </c>
      <c r="B75" s="9" t="s">
        <v>136</v>
      </c>
      <c r="C75" s="14">
        <v>12200</v>
      </c>
      <c r="D75" s="14"/>
      <c r="E75" s="14"/>
      <c r="F75" s="14"/>
      <c r="G75" s="14"/>
      <c r="H75" s="14"/>
      <c r="I75" s="14"/>
      <c r="J75" s="14">
        <f t="shared" si="7"/>
        <v>12200</v>
      </c>
      <c r="K75" s="14">
        <v>156</v>
      </c>
      <c r="L75" s="14">
        <f t="shared" si="5"/>
        <v>12044</v>
      </c>
      <c r="M75" s="55">
        <f t="shared" si="8"/>
        <v>6.7224729599298387E-4</v>
      </c>
    </row>
    <row r="76" spans="1:13" x14ac:dyDescent="0.2">
      <c r="A76" s="19"/>
      <c r="B76" s="9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55"/>
    </row>
    <row r="77" spans="1:13" x14ac:dyDescent="0.2">
      <c r="A77" s="19"/>
      <c r="B77" s="9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55"/>
    </row>
    <row r="78" spans="1:13" ht="15.75" x14ac:dyDescent="0.25">
      <c r="A78" s="18">
        <v>2</v>
      </c>
      <c r="B78" s="17" t="s">
        <v>137</v>
      </c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55"/>
    </row>
    <row r="79" spans="1:13" x14ac:dyDescent="0.2">
      <c r="A79" s="19" t="s">
        <v>138</v>
      </c>
      <c r="B79" s="9" t="s">
        <v>139</v>
      </c>
      <c r="C79" s="14">
        <v>129100</v>
      </c>
      <c r="D79" s="14"/>
      <c r="E79" s="14"/>
      <c r="F79" s="14"/>
      <c r="G79" s="14"/>
      <c r="H79" s="14"/>
      <c r="I79" s="14"/>
      <c r="J79" s="14">
        <f t="shared" si="7"/>
        <v>129100</v>
      </c>
      <c r="K79" s="14">
        <v>8568.9</v>
      </c>
      <c r="L79" s="14">
        <f t="shared" si="5"/>
        <v>120531.1</v>
      </c>
      <c r="M79" s="55">
        <f t="shared" ref="M79:M115" si="9">K79/$K$136</f>
        <v>3.6925768298937685E-2</v>
      </c>
    </row>
    <row r="80" spans="1:13" x14ac:dyDescent="0.2">
      <c r="A80" s="19">
        <v>214</v>
      </c>
      <c r="B80" s="9" t="s">
        <v>140</v>
      </c>
      <c r="C80" s="14">
        <v>52141.36</v>
      </c>
      <c r="D80" s="14"/>
      <c r="E80" s="14"/>
      <c r="F80" s="14"/>
      <c r="G80" s="14"/>
      <c r="H80" s="14"/>
      <c r="I80" s="14"/>
      <c r="J80" s="14">
        <f t="shared" si="7"/>
        <v>52141.36</v>
      </c>
      <c r="K80" s="14">
        <v>0</v>
      </c>
      <c r="L80" s="14">
        <f t="shared" si="5"/>
        <v>52141.36</v>
      </c>
      <c r="M80" s="55">
        <f t="shared" si="9"/>
        <v>0</v>
      </c>
    </row>
    <row r="81" spans="1:13" hidden="1" x14ac:dyDescent="0.2">
      <c r="A81" s="19" t="s">
        <v>141</v>
      </c>
      <c r="B81" s="9" t="s">
        <v>142</v>
      </c>
      <c r="C81" s="14">
        <v>0</v>
      </c>
      <c r="D81" s="14"/>
      <c r="E81" s="14"/>
      <c r="F81" s="14"/>
      <c r="G81" s="14"/>
      <c r="H81" s="14"/>
      <c r="I81" s="14"/>
      <c r="J81" s="14">
        <f t="shared" si="7"/>
        <v>0</v>
      </c>
      <c r="K81" s="14">
        <v>0</v>
      </c>
      <c r="L81" s="14">
        <f t="shared" si="5"/>
        <v>0</v>
      </c>
      <c r="M81" s="55">
        <f t="shared" si="9"/>
        <v>0</v>
      </c>
    </row>
    <row r="82" spans="1:13" x14ac:dyDescent="0.2">
      <c r="A82" s="19">
        <v>223</v>
      </c>
      <c r="B82" s="9" t="s">
        <v>143</v>
      </c>
      <c r="C82" s="14">
        <v>260706.82</v>
      </c>
      <c r="D82" s="14"/>
      <c r="E82" s="14"/>
      <c r="F82" s="14"/>
      <c r="G82" s="14"/>
      <c r="H82" s="14"/>
      <c r="I82" s="14"/>
      <c r="J82" s="14">
        <f t="shared" si="7"/>
        <v>260706.82</v>
      </c>
      <c r="K82" s="14">
        <v>0</v>
      </c>
      <c r="L82" s="14">
        <f t="shared" si="5"/>
        <v>260706.82</v>
      </c>
      <c r="M82" s="55">
        <f t="shared" si="9"/>
        <v>0</v>
      </c>
    </row>
    <row r="83" spans="1:13" x14ac:dyDescent="0.2">
      <c r="A83" s="19">
        <v>229</v>
      </c>
      <c r="B83" s="9" t="s">
        <v>144</v>
      </c>
      <c r="C83" s="14">
        <v>260706.82</v>
      </c>
      <c r="D83" s="14"/>
      <c r="E83" s="14"/>
      <c r="F83" s="14"/>
      <c r="G83" s="14"/>
      <c r="H83" s="14"/>
      <c r="I83" s="14"/>
      <c r="J83" s="14">
        <f t="shared" si="7"/>
        <v>260706.82</v>
      </c>
      <c r="K83" s="14">
        <v>0</v>
      </c>
      <c r="L83" s="14">
        <f t="shared" si="5"/>
        <v>260706.82</v>
      </c>
      <c r="M83" s="55">
        <f t="shared" si="9"/>
        <v>0</v>
      </c>
    </row>
    <row r="84" spans="1:13" x14ac:dyDescent="0.2">
      <c r="A84" s="19" t="s">
        <v>145</v>
      </c>
      <c r="B84" s="9" t="s">
        <v>146</v>
      </c>
      <c r="C84" s="14">
        <v>3750</v>
      </c>
      <c r="D84" s="14"/>
      <c r="E84" s="14"/>
      <c r="F84" s="14"/>
      <c r="G84" s="14"/>
      <c r="H84" s="14"/>
      <c r="I84" s="14"/>
      <c r="J84" s="14">
        <f t="shared" si="7"/>
        <v>3750</v>
      </c>
      <c r="K84" s="14">
        <v>200</v>
      </c>
      <c r="L84" s="14">
        <f t="shared" si="5"/>
        <v>3550</v>
      </c>
      <c r="M84" s="55">
        <f t="shared" si="9"/>
        <v>8.6185550768331262E-4</v>
      </c>
    </row>
    <row r="85" spans="1:13" x14ac:dyDescent="0.2">
      <c r="A85" s="19" t="s">
        <v>147</v>
      </c>
      <c r="B85" s="9" t="s">
        <v>148</v>
      </c>
      <c r="C85" s="14">
        <v>82800</v>
      </c>
      <c r="D85" s="14"/>
      <c r="E85" s="14"/>
      <c r="F85" s="14"/>
      <c r="G85" s="14"/>
      <c r="H85" s="14"/>
      <c r="I85" s="14"/>
      <c r="J85" s="14">
        <f t="shared" si="7"/>
        <v>82800</v>
      </c>
      <c r="K85" s="14">
        <v>0</v>
      </c>
      <c r="L85" s="14">
        <f t="shared" si="5"/>
        <v>82800</v>
      </c>
      <c r="M85" s="55">
        <f t="shared" si="9"/>
        <v>0</v>
      </c>
    </row>
    <row r="86" spans="1:13" x14ac:dyDescent="0.2">
      <c r="A86" s="19" t="s">
        <v>149</v>
      </c>
      <c r="B86" s="9" t="s">
        <v>150</v>
      </c>
      <c r="C86" s="14">
        <v>5200</v>
      </c>
      <c r="D86" s="14"/>
      <c r="E86" s="14"/>
      <c r="F86" s="14"/>
      <c r="G86" s="14"/>
      <c r="H86" s="14"/>
      <c r="I86" s="14"/>
      <c r="J86" s="14">
        <f t="shared" si="7"/>
        <v>5200</v>
      </c>
      <c r="K86" s="14">
        <v>310</v>
      </c>
      <c r="L86" s="14">
        <f t="shared" si="5"/>
        <v>4890</v>
      </c>
      <c r="M86" s="55">
        <f t="shared" si="9"/>
        <v>1.3358760369091345E-3</v>
      </c>
    </row>
    <row r="87" spans="1:13" x14ac:dyDescent="0.2">
      <c r="A87" s="19" t="s">
        <v>151</v>
      </c>
      <c r="B87" s="9" t="s">
        <v>152</v>
      </c>
      <c r="C87" s="14">
        <v>1500</v>
      </c>
      <c r="D87" s="14"/>
      <c r="E87" s="14"/>
      <c r="F87" s="14"/>
      <c r="G87" s="14"/>
      <c r="H87" s="14"/>
      <c r="I87" s="14"/>
      <c r="J87" s="14">
        <f t="shared" si="7"/>
        <v>1500</v>
      </c>
      <c r="K87" s="14">
        <v>203.1</v>
      </c>
      <c r="L87" s="14">
        <f t="shared" si="5"/>
        <v>1296.9000000000001</v>
      </c>
      <c r="M87" s="55">
        <f t="shared" si="9"/>
        <v>8.7521426805240398E-4</v>
      </c>
    </row>
    <row r="88" spans="1:13" x14ac:dyDescent="0.2">
      <c r="A88" s="19" t="s">
        <v>153</v>
      </c>
      <c r="B88" s="9" t="s">
        <v>154</v>
      </c>
      <c r="C88" s="14">
        <v>2250</v>
      </c>
      <c r="D88" s="14"/>
      <c r="E88" s="14"/>
      <c r="F88" s="14"/>
      <c r="G88" s="14"/>
      <c r="H88" s="14"/>
      <c r="I88" s="14"/>
      <c r="J88" s="14">
        <f t="shared" si="7"/>
        <v>2250</v>
      </c>
      <c r="K88" s="14">
        <v>678</v>
      </c>
      <c r="L88" s="14">
        <f t="shared" si="5"/>
        <v>1572</v>
      </c>
      <c r="M88" s="55">
        <f t="shared" si="9"/>
        <v>2.9216901710464298E-3</v>
      </c>
    </row>
    <row r="89" spans="1:13" x14ac:dyDescent="0.2">
      <c r="A89" s="19" t="s">
        <v>155</v>
      </c>
      <c r="B89" s="9" t="s">
        <v>156</v>
      </c>
      <c r="C89" s="14">
        <v>1000</v>
      </c>
      <c r="D89" s="14"/>
      <c r="E89" s="14"/>
      <c r="F89" s="14"/>
      <c r="G89" s="14"/>
      <c r="H89" s="14"/>
      <c r="I89" s="14"/>
      <c r="J89" s="14">
        <f t="shared" si="7"/>
        <v>1000</v>
      </c>
      <c r="K89" s="14">
        <v>15</v>
      </c>
      <c r="L89" s="14">
        <f t="shared" si="5"/>
        <v>985</v>
      </c>
      <c r="M89" s="55">
        <f t="shared" si="9"/>
        <v>6.4639163076248444E-5</v>
      </c>
    </row>
    <row r="90" spans="1:13" x14ac:dyDescent="0.2">
      <c r="A90" s="19" t="s">
        <v>157</v>
      </c>
      <c r="B90" s="9" t="s">
        <v>158</v>
      </c>
      <c r="C90" s="14">
        <v>1000</v>
      </c>
      <c r="D90" s="14"/>
      <c r="E90" s="14"/>
      <c r="F90" s="14"/>
      <c r="G90" s="14"/>
      <c r="H90" s="14"/>
      <c r="I90" s="14"/>
      <c r="J90" s="14">
        <f t="shared" si="7"/>
        <v>1000</v>
      </c>
      <c r="K90" s="14">
        <v>0</v>
      </c>
      <c r="L90" s="14">
        <f t="shared" si="5"/>
        <v>1000</v>
      </c>
      <c r="M90" s="55">
        <f t="shared" si="9"/>
        <v>0</v>
      </c>
    </row>
    <row r="91" spans="1:13" x14ac:dyDescent="0.2">
      <c r="A91" s="19" t="s">
        <v>159</v>
      </c>
      <c r="B91" s="9" t="s">
        <v>160</v>
      </c>
      <c r="C91" s="14">
        <v>800</v>
      </c>
      <c r="D91" s="14"/>
      <c r="E91" s="14"/>
      <c r="F91" s="14"/>
      <c r="G91" s="14"/>
      <c r="H91" s="14"/>
      <c r="I91" s="14"/>
      <c r="J91" s="14">
        <f t="shared" si="7"/>
        <v>800</v>
      </c>
      <c r="K91" s="14">
        <v>0</v>
      </c>
      <c r="L91" s="14">
        <f t="shared" si="5"/>
        <v>800</v>
      </c>
      <c r="M91" s="55">
        <f t="shared" si="9"/>
        <v>0</v>
      </c>
    </row>
    <row r="92" spans="1:13" x14ac:dyDescent="0.2">
      <c r="A92" s="19" t="s">
        <v>161</v>
      </c>
      <c r="B92" s="9" t="s">
        <v>162</v>
      </c>
      <c r="C92" s="14">
        <v>8500</v>
      </c>
      <c r="D92" s="14"/>
      <c r="E92" s="14"/>
      <c r="F92" s="14"/>
      <c r="G92" s="14"/>
      <c r="H92" s="14"/>
      <c r="I92" s="14"/>
      <c r="J92" s="14">
        <f t="shared" si="7"/>
        <v>8500</v>
      </c>
      <c r="K92" s="14">
        <v>695.4</v>
      </c>
      <c r="L92" s="14">
        <f t="shared" si="5"/>
        <v>7804.6</v>
      </c>
      <c r="M92" s="55">
        <f t="shared" si="9"/>
        <v>2.996671600214878E-3</v>
      </c>
    </row>
    <row r="93" spans="1:13" x14ac:dyDescent="0.2">
      <c r="A93" s="19" t="s">
        <v>163</v>
      </c>
      <c r="B93" s="9" t="s">
        <v>164</v>
      </c>
      <c r="C93" s="14">
        <v>5000</v>
      </c>
      <c r="D93" s="14"/>
      <c r="E93" s="14"/>
      <c r="F93" s="14"/>
      <c r="G93" s="14"/>
      <c r="H93" s="14"/>
      <c r="I93" s="14"/>
      <c r="J93" s="14">
        <f t="shared" si="7"/>
        <v>5000</v>
      </c>
      <c r="K93" s="14">
        <v>63.85</v>
      </c>
      <c r="L93" s="14">
        <f t="shared" ref="L93:L135" si="10">J93-K93</f>
        <v>4936.1499999999996</v>
      </c>
      <c r="M93" s="55">
        <f t="shared" si="9"/>
        <v>2.7514737082789758E-4</v>
      </c>
    </row>
    <row r="94" spans="1:13" x14ac:dyDescent="0.2">
      <c r="A94" s="19" t="s">
        <v>165</v>
      </c>
      <c r="B94" s="9" t="s">
        <v>166</v>
      </c>
      <c r="C94" s="14">
        <v>35000</v>
      </c>
      <c r="D94" s="14"/>
      <c r="E94" s="14"/>
      <c r="F94" s="14"/>
      <c r="G94" s="14"/>
      <c r="H94" s="14"/>
      <c r="I94" s="14"/>
      <c r="J94" s="14">
        <f t="shared" si="7"/>
        <v>35000</v>
      </c>
      <c r="K94" s="14">
        <v>1819</v>
      </c>
      <c r="L94" s="14">
        <f t="shared" si="10"/>
        <v>33181</v>
      </c>
      <c r="M94" s="55">
        <f t="shared" si="9"/>
        <v>7.8385758423797289E-3</v>
      </c>
    </row>
    <row r="95" spans="1:13" x14ac:dyDescent="0.2">
      <c r="A95" s="19" t="s">
        <v>167</v>
      </c>
      <c r="B95" s="9" t="s">
        <v>168</v>
      </c>
      <c r="C95" s="14">
        <v>136453.41</v>
      </c>
      <c r="D95" s="14"/>
      <c r="E95" s="14"/>
      <c r="F95" s="14"/>
      <c r="G95" s="14"/>
      <c r="H95" s="14"/>
      <c r="I95" s="14"/>
      <c r="J95" s="14">
        <f t="shared" si="7"/>
        <v>136453.41</v>
      </c>
      <c r="K95" s="14">
        <v>12</v>
      </c>
      <c r="L95" s="14">
        <f t="shared" si="10"/>
        <v>136441.41</v>
      </c>
      <c r="M95" s="55">
        <f t="shared" si="9"/>
        <v>5.1711330460998755E-5</v>
      </c>
    </row>
    <row r="96" spans="1:13" x14ac:dyDescent="0.2">
      <c r="A96" s="19" t="s">
        <v>169</v>
      </c>
      <c r="B96" s="9" t="s">
        <v>170</v>
      </c>
      <c r="C96" s="14">
        <v>1500</v>
      </c>
      <c r="D96" s="14"/>
      <c r="E96" s="14"/>
      <c r="F96" s="14"/>
      <c r="G96" s="14"/>
      <c r="H96" s="14"/>
      <c r="I96" s="14"/>
      <c r="J96" s="14">
        <f t="shared" si="7"/>
        <v>1500</v>
      </c>
      <c r="K96" s="14">
        <v>0</v>
      </c>
      <c r="L96" s="14">
        <f t="shared" si="10"/>
        <v>1500</v>
      </c>
      <c r="M96" s="55">
        <f t="shared" si="9"/>
        <v>0</v>
      </c>
    </row>
    <row r="97" spans="1:13" x14ac:dyDescent="0.2">
      <c r="A97" s="19" t="s">
        <v>171</v>
      </c>
      <c r="B97" s="9" t="s">
        <v>172</v>
      </c>
      <c r="C97" s="14">
        <v>331699.31</v>
      </c>
      <c r="D97" s="14"/>
      <c r="E97" s="14"/>
      <c r="F97" s="14"/>
      <c r="G97" s="14"/>
      <c r="H97" s="14"/>
      <c r="I97" s="14"/>
      <c r="J97" s="14">
        <f t="shared" si="7"/>
        <v>331699.31</v>
      </c>
      <c r="K97" s="14">
        <v>0</v>
      </c>
      <c r="L97" s="14">
        <f t="shared" si="10"/>
        <v>331699.31</v>
      </c>
      <c r="M97" s="55">
        <f t="shared" si="9"/>
        <v>0</v>
      </c>
    </row>
    <row r="98" spans="1:13" x14ac:dyDescent="0.2">
      <c r="A98" s="19">
        <v>272</v>
      </c>
      <c r="B98" s="9" t="s">
        <v>173</v>
      </c>
      <c r="C98" s="14">
        <v>52141.36</v>
      </c>
      <c r="D98" s="14"/>
      <c r="E98" s="14"/>
      <c r="F98" s="14"/>
      <c r="G98" s="14"/>
      <c r="H98" s="14"/>
      <c r="I98" s="14"/>
      <c r="J98" s="14">
        <f t="shared" si="7"/>
        <v>52141.36</v>
      </c>
      <c r="K98" s="14">
        <v>0</v>
      </c>
      <c r="L98" s="14">
        <f t="shared" si="10"/>
        <v>52141.36</v>
      </c>
      <c r="M98" s="55">
        <f t="shared" si="9"/>
        <v>0</v>
      </c>
    </row>
    <row r="99" spans="1:13" x14ac:dyDescent="0.2">
      <c r="A99" s="19" t="s">
        <v>174</v>
      </c>
      <c r="B99" s="9" t="s">
        <v>175</v>
      </c>
      <c r="C99" s="14">
        <v>52141.36</v>
      </c>
      <c r="D99" s="14"/>
      <c r="E99" s="14"/>
      <c r="F99" s="14"/>
      <c r="G99" s="14"/>
      <c r="H99" s="14"/>
      <c r="I99" s="14"/>
      <c r="J99" s="14">
        <f t="shared" si="7"/>
        <v>52141.36</v>
      </c>
      <c r="K99" s="14">
        <v>0</v>
      </c>
      <c r="L99" s="14">
        <f t="shared" si="10"/>
        <v>52141.36</v>
      </c>
      <c r="M99" s="55">
        <f t="shared" si="9"/>
        <v>0</v>
      </c>
    </row>
    <row r="100" spans="1:13" x14ac:dyDescent="0.2">
      <c r="A100" s="19">
        <v>274</v>
      </c>
      <c r="B100" s="9" t="s">
        <v>176</v>
      </c>
      <c r="C100" s="14">
        <v>261456.82</v>
      </c>
      <c r="D100" s="14"/>
      <c r="E100" s="14"/>
      <c r="F100" s="14"/>
      <c r="G100" s="14"/>
      <c r="H100" s="14"/>
      <c r="I100" s="14"/>
      <c r="J100" s="14">
        <f t="shared" si="7"/>
        <v>261456.82</v>
      </c>
      <c r="K100" s="14">
        <v>0</v>
      </c>
      <c r="L100" s="14">
        <f t="shared" si="10"/>
        <v>261456.82</v>
      </c>
      <c r="M100" s="55">
        <f t="shared" si="9"/>
        <v>0</v>
      </c>
    </row>
    <row r="101" spans="1:13" x14ac:dyDescent="0.2">
      <c r="A101" s="19">
        <v>275</v>
      </c>
      <c r="B101" s="9" t="s">
        <v>177</v>
      </c>
      <c r="C101" s="14">
        <v>260706.82</v>
      </c>
      <c r="D101" s="14"/>
      <c r="E101" s="14"/>
      <c r="F101" s="14"/>
      <c r="G101" s="14"/>
      <c r="H101" s="14"/>
      <c r="I101" s="14"/>
      <c r="J101" s="14">
        <f t="shared" si="7"/>
        <v>260706.82</v>
      </c>
      <c r="K101" s="14">
        <v>0</v>
      </c>
      <c r="L101" s="14">
        <f t="shared" si="10"/>
        <v>260706.82</v>
      </c>
      <c r="M101" s="55">
        <f t="shared" si="9"/>
        <v>0</v>
      </c>
    </row>
    <row r="102" spans="1:13" x14ac:dyDescent="0.2">
      <c r="A102" s="19">
        <v>279</v>
      </c>
      <c r="B102" s="9" t="s">
        <v>178</v>
      </c>
      <c r="C102" s="14">
        <v>261456.82</v>
      </c>
      <c r="D102" s="14"/>
      <c r="E102" s="14"/>
      <c r="F102" s="14"/>
      <c r="G102" s="14"/>
      <c r="H102" s="14"/>
      <c r="I102" s="14"/>
      <c r="J102" s="14">
        <f t="shared" si="7"/>
        <v>261456.82</v>
      </c>
      <c r="K102" s="14">
        <v>0</v>
      </c>
      <c r="L102" s="14">
        <f t="shared" si="10"/>
        <v>261456.82</v>
      </c>
      <c r="M102" s="55">
        <f t="shared" si="9"/>
        <v>0</v>
      </c>
    </row>
    <row r="103" spans="1:13" x14ac:dyDescent="0.2">
      <c r="A103" s="19">
        <v>281</v>
      </c>
      <c r="B103" s="9" t="s">
        <v>179</v>
      </c>
      <c r="C103" s="14">
        <v>260706.82</v>
      </c>
      <c r="D103" s="14"/>
      <c r="E103" s="14"/>
      <c r="F103" s="14"/>
      <c r="G103" s="14"/>
      <c r="H103" s="14"/>
      <c r="I103" s="14"/>
      <c r="J103" s="14">
        <f t="shared" si="7"/>
        <v>260706.82</v>
      </c>
      <c r="K103" s="14">
        <v>0</v>
      </c>
      <c r="L103" s="14">
        <f t="shared" si="10"/>
        <v>260706.82</v>
      </c>
      <c r="M103" s="55">
        <f t="shared" si="9"/>
        <v>0</v>
      </c>
    </row>
    <row r="104" spans="1:13" x14ac:dyDescent="0.2">
      <c r="A104" s="19" t="s">
        <v>180</v>
      </c>
      <c r="B104" s="9" t="s">
        <v>181</v>
      </c>
      <c r="C104" s="14">
        <v>1500</v>
      </c>
      <c r="D104" s="14"/>
      <c r="E104" s="14"/>
      <c r="F104" s="14"/>
      <c r="G104" s="14"/>
      <c r="H104" s="14"/>
      <c r="I104" s="14"/>
      <c r="J104" s="14">
        <f t="shared" si="7"/>
        <v>1500</v>
      </c>
      <c r="K104" s="14">
        <v>163</v>
      </c>
      <c r="L104" s="14">
        <f t="shared" si="10"/>
        <v>1337</v>
      </c>
      <c r="M104" s="55">
        <f t="shared" si="9"/>
        <v>7.0241223876189981E-4</v>
      </c>
    </row>
    <row r="105" spans="1:13" x14ac:dyDescent="0.2">
      <c r="A105" s="19" t="s">
        <v>182</v>
      </c>
      <c r="B105" s="9" t="s">
        <v>183</v>
      </c>
      <c r="C105" s="14">
        <v>263206.82</v>
      </c>
      <c r="D105" s="14"/>
      <c r="E105" s="14"/>
      <c r="F105" s="14"/>
      <c r="G105" s="14"/>
      <c r="H105" s="14"/>
      <c r="I105" s="14"/>
      <c r="J105" s="14">
        <f t="shared" si="7"/>
        <v>263206.82</v>
      </c>
      <c r="K105" s="14">
        <v>0</v>
      </c>
      <c r="L105" s="14">
        <f t="shared" si="10"/>
        <v>263206.82</v>
      </c>
      <c r="M105" s="55">
        <f t="shared" si="9"/>
        <v>0</v>
      </c>
    </row>
    <row r="106" spans="1:13" x14ac:dyDescent="0.2">
      <c r="A106" s="19" t="s">
        <v>184</v>
      </c>
      <c r="B106" s="9" t="s">
        <v>185</v>
      </c>
      <c r="C106" s="14">
        <v>932056.99</v>
      </c>
      <c r="D106" s="14"/>
      <c r="E106" s="14"/>
      <c r="F106" s="14"/>
      <c r="G106" s="14"/>
      <c r="H106" s="14"/>
      <c r="I106" s="14"/>
      <c r="J106" s="14">
        <f t="shared" si="7"/>
        <v>932056.99</v>
      </c>
      <c r="K106" s="14">
        <v>0</v>
      </c>
      <c r="L106" s="14">
        <f t="shared" si="10"/>
        <v>932056.99</v>
      </c>
      <c r="M106" s="55">
        <f t="shared" si="9"/>
        <v>0</v>
      </c>
    </row>
    <row r="107" spans="1:13" x14ac:dyDescent="0.2">
      <c r="A107" s="19">
        <v>286</v>
      </c>
      <c r="B107" s="9" t="s">
        <v>186</v>
      </c>
      <c r="C107" s="14">
        <v>2000</v>
      </c>
      <c r="D107" s="14"/>
      <c r="E107" s="14"/>
      <c r="F107" s="14"/>
      <c r="G107" s="14"/>
      <c r="H107" s="14"/>
      <c r="I107" s="14"/>
      <c r="J107" s="14">
        <f t="shared" ref="J107:J135" si="11">C107+D107-E107+F107-G107+H107-I107</f>
        <v>2000</v>
      </c>
      <c r="K107" s="14">
        <v>0</v>
      </c>
      <c r="L107" s="14">
        <f t="shared" si="10"/>
        <v>2000</v>
      </c>
      <c r="M107" s="55">
        <f t="shared" si="9"/>
        <v>0</v>
      </c>
    </row>
    <row r="108" spans="1:13" x14ac:dyDescent="0.2">
      <c r="A108" s="19">
        <v>289</v>
      </c>
      <c r="B108" s="9" t="s">
        <v>187</v>
      </c>
      <c r="C108" s="14">
        <v>156424.09</v>
      </c>
      <c r="D108" s="14"/>
      <c r="E108" s="14"/>
      <c r="F108" s="14"/>
      <c r="G108" s="14"/>
      <c r="H108" s="14"/>
      <c r="I108" s="14"/>
      <c r="J108" s="14">
        <f t="shared" si="11"/>
        <v>156424.09</v>
      </c>
      <c r="K108" s="14">
        <v>0</v>
      </c>
      <c r="L108" s="14">
        <f t="shared" si="10"/>
        <v>156424.09</v>
      </c>
      <c r="M108" s="55">
        <f t="shared" si="9"/>
        <v>0</v>
      </c>
    </row>
    <row r="109" spans="1:13" x14ac:dyDescent="0.2">
      <c r="A109" s="19" t="s">
        <v>188</v>
      </c>
      <c r="B109" s="9" t="s">
        <v>189</v>
      </c>
      <c r="C109" s="14">
        <v>6500</v>
      </c>
      <c r="D109" s="14"/>
      <c r="E109" s="14"/>
      <c r="F109" s="14"/>
      <c r="G109" s="14"/>
      <c r="H109" s="14"/>
      <c r="I109" s="14"/>
      <c r="J109" s="14">
        <f t="shared" si="11"/>
        <v>6500</v>
      </c>
      <c r="K109" s="14">
        <v>667.4</v>
      </c>
      <c r="L109" s="14">
        <f t="shared" si="10"/>
        <v>5832.6</v>
      </c>
      <c r="M109" s="55">
        <f t="shared" si="9"/>
        <v>2.8760118291392143E-3</v>
      </c>
    </row>
    <row r="110" spans="1:13" x14ac:dyDescent="0.2">
      <c r="A110" s="19" t="s">
        <v>190</v>
      </c>
      <c r="B110" s="9" t="s">
        <v>191</v>
      </c>
      <c r="C110" s="14">
        <v>2000</v>
      </c>
      <c r="D110" s="14"/>
      <c r="E110" s="14"/>
      <c r="F110" s="14"/>
      <c r="G110" s="14"/>
      <c r="H110" s="14"/>
      <c r="I110" s="14"/>
      <c r="J110" s="14">
        <f t="shared" si="11"/>
        <v>2000</v>
      </c>
      <c r="K110" s="14">
        <v>181.85000000000002</v>
      </c>
      <c r="L110" s="14">
        <f t="shared" si="10"/>
        <v>1818.15</v>
      </c>
      <c r="M110" s="55">
        <f t="shared" si="9"/>
        <v>7.8364212036105205E-4</v>
      </c>
    </row>
    <row r="111" spans="1:13" x14ac:dyDescent="0.2">
      <c r="A111" s="19" t="s">
        <v>192</v>
      </c>
      <c r="B111" s="9" t="s">
        <v>193</v>
      </c>
      <c r="C111" s="14">
        <v>36450</v>
      </c>
      <c r="D111" s="14"/>
      <c r="E111" s="14"/>
      <c r="F111" s="14"/>
      <c r="G111" s="14"/>
      <c r="H111" s="14"/>
      <c r="I111" s="14"/>
      <c r="J111" s="14">
        <f t="shared" si="11"/>
        <v>36450</v>
      </c>
      <c r="K111" s="14">
        <v>0</v>
      </c>
      <c r="L111" s="14">
        <f t="shared" si="10"/>
        <v>36450</v>
      </c>
      <c r="M111" s="55">
        <f t="shared" si="9"/>
        <v>0</v>
      </c>
    </row>
    <row r="112" spans="1:13" x14ac:dyDescent="0.2">
      <c r="A112" s="19" t="s">
        <v>194</v>
      </c>
      <c r="B112" s="9" t="s">
        <v>195</v>
      </c>
      <c r="C112" s="14">
        <v>1500</v>
      </c>
      <c r="D112" s="14"/>
      <c r="E112" s="14"/>
      <c r="F112" s="14"/>
      <c r="G112" s="14"/>
      <c r="H112" s="14"/>
      <c r="I112" s="14"/>
      <c r="J112" s="14">
        <f t="shared" si="11"/>
        <v>1500</v>
      </c>
      <c r="K112" s="14">
        <v>0</v>
      </c>
      <c r="L112" s="14">
        <f t="shared" si="10"/>
        <v>1500</v>
      </c>
      <c r="M112" s="55">
        <f t="shared" si="9"/>
        <v>0</v>
      </c>
    </row>
    <row r="113" spans="1:13" x14ac:dyDescent="0.2">
      <c r="A113" s="19" t="s">
        <v>196</v>
      </c>
      <c r="B113" s="9" t="s">
        <v>197</v>
      </c>
      <c r="C113" s="14">
        <v>2500</v>
      </c>
      <c r="D113" s="14"/>
      <c r="E113" s="14"/>
      <c r="F113" s="14"/>
      <c r="G113" s="14"/>
      <c r="H113" s="14"/>
      <c r="I113" s="14"/>
      <c r="J113" s="14">
        <f t="shared" si="11"/>
        <v>2500</v>
      </c>
      <c r="K113" s="14">
        <v>0</v>
      </c>
      <c r="L113" s="14">
        <f t="shared" si="10"/>
        <v>2500</v>
      </c>
      <c r="M113" s="55">
        <f t="shared" si="9"/>
        <v>0</v>
      </c>
    </row>
    <row r="114" spans="1:13" x14ac:dyDescent="0.2">
      <c r="A114" s="19" t="s">
        <v>198</v>
      </c>
      <c r="B114" s="9" t="s">
        <v>199</v>
      </c>
      <c r="C114" s="14">
        <v>40000</v>
      </c>
      <c r="D114" s="14"/>
      <c r="E114" s="14"/>
      <c r="F114" s="14"/>
      <c r="G114" s="14"/>
      <c r="H114" s="14"/>
      <c r="I114" s="14"/>
      <c r="J114" s="14">
        <f t="shared" si="11"/>
        <v>40000</v>
      </c>
      <c r="K114" s="14">
        <v>4598.1099999999997</v>
      </c>
      <c r="L114" s="14">
        <f t="shared" si="10"/>
        <v>35401.89</v>
      </c>
      <c r="M114" s="55">
        <f t="shared" si="9"/>
        <v>1.9814532142168582E-2</v>
      </c>
    </row>
    <row r="115" spans="1:13" x14ac:dyDescent="0.2">
      <c r="A115" s="19" t="s">
        <v>200</v>
      </c>
      <c r="B115" s="9" t="s">
        <v>201</v>
      </c>
      <c r="C115" s="14">
        <v>14019.070000000003</v>
      </c>
      <c r="D115" s="14"/>
      <c r="E115" s="14"/>
      <c r="F115" s="14"/>
      <c r="G115" s="14"/>
      <c r="H115" s="14"/>
      <c r="I115" s="14"/>
      <c r="J115" s="14">
        <f t="shared" si="11"/>
        <v>14019.070000000003</v>
      </c>
      <c r="K115" s="14">
        <v>774.3</v>
      </c>
      <c r="L115" s="14">
        <f t="shared" si="10"/>
        <v>13244.770000000004</v>
      </c>
      <c r="M115" s="55">
        <f t="shared" si="9"/>
        <v>3.3366735979959445E-3</v>
      </c>
    </row>
    <row r="116" spans="1:13" x14ac:dyDescent="0.2">
      <c r="A116" s="19"/>
      <c r="B116" s="9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55"/>
    </row>
    <row r="117" spans="1:13" x14ac:dyDescent="0.2">
      <c r="A117" s="19"/>
      <c r="B117" s="9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55"/>
    </row>
    <row r="118" spans="1:13" x14ac:dyDescent="0.2">
      <c r="A118" s="19"/>
      <c r="B118" s="9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55"/>
    </row>
    <row r="119" spans="1:13" x14ac:dyDescent="0.2">
      <c r="A119" s="19"/>
      <c r="B119" s="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55"/>
    </row>
    <row r="120" spans="1:13" ht="15.75" x14ac:dyDescent="0.25">
      <c r="A120" s="18">
        <v>3</v>
      </c>
      <c r="B120" s="17" t="s">
        <v>202</v>
      </c>
      <c r="C120" s="13"/>
      <c r="D120" s="14"/>
      <c r="E120" s="14"/>
      <c r="F120" s="14"/>
      <c r="G120" s="14"/>
      <c r="H120" s="14"/>
      <c r="I120" s="14"/>
      <c r="J120" s="14"/>
      <c r="K120" s="14"/>
      <c r="L120" s="14"/>
      <c r="M120" s="55"/>
    </row>
    <row r="121" spans="1:13" x14ac:dyDescent="0.2">
      <c r="A121" s="21" t="s">
        <v>203</v>
      </c>
      <c r="B121" s="22" t="s">
        <v>204</v>
      </c>
      <c r="C121" s="23">
        <v>166852.37</v>
      </c>
      <c r="D121" s="14"/>
      <c r="E121" s="14"/>
      <c r="F121" s="14"/>
      <c r="G121" s="14"/>
      <c r="H121" s="14"/>
      <c r="I121" s="14"/>
      <c r="J121" s="14">
        <f t="shared" si="11"/>
        <v>166852.37</v>
      </c>
      <c r="K121" s="14">
        <v>0</v>
      </c>
      <c r="L121" s="14">
        <f t="shared" si="10"/>
        <v>166852.37</v>
      </c>
      <c r="M121" s="55">
        <f t="shared" ref="M121:M126" si="12">K121/$K$136</f>
        <v>0</v>
      </c>
    </row>
    <row r="122" spans="1:13" hidden="1" x14ac:dyDescent="0.2">
      <c r="A122" s="21" t="s">
        <v>205</v>
      </c>
      <c r="B122" s="22" t="s">
        <v>206</v>
      </c>
      <c r="C122" s="23">
        <v>0</v>
      </c>
      <c r="D122" s="14"/>
      <c r="E122" s="14"/>
      <c r="F122" s="14"/>
      <c r="G122" s="14"/>
      <c r="H122" s="14"/>
      <c r="I122" s="14"/>
      <c r="J122" s="14">
        <f t="shared" si="11"/>
        <v>0</v>
      </c>
      <c r="K122" s="14"/>
      <c r="L122" s="14">
        <f t="shared" si="10"/>
        <v>0</v>
      </c>
      <c r="M122" s="55">
        <f t="shared" si="12"/>
        <v>0</v>
      </c>
    </row>
    <row r="123" spans="1:13" x14ac:dyDescent="0.2">
      <c r="A123" s="21" t="s">
        <v>207</v>
      </c>
      <c r="B123" s="22" t="s">
        <v>208</v>
      </c>
      <c r="C123" s="23">
        <v>1753341.34</v>
      </c>
      <c r="D123" s="14"/>
      <c r="E123" s="14"/>
      <c r="F123" s="14"/>
      <c r="G123" s="14"/>
      <c r="H123" s="14"/>
      <c r="I123" s="14"/>
      <c r="J123" s="14">
        <f t="shared" si="11"/>
        <v>1753341.34</v>
      </c>
      <c r="K123" s="14">
        <v>0</v>
      </c>
      <c r="L123" s="14">
        <f t="shared" si="10"/>
        <v>1753341.34</v>
      </c>
      <c r="M123" s="55">
        <f t="shared" si="12"/>
        <v>0</v>
      </c>
    </row>
    <row r="124" spans="1:13" x14ac:dyDescent="0.2">
      <c r="A124" s="21" t="s">
        <v>209</v>
      </c>
      <c r="B124" s="22" t="s">
        <v>210</v>
      </c>
      <c r="C124" s="23">
        <v>203351.32</v>
      </c>
      <c r="D124" s="14"/>
      <c r="E124" s="14"/>
      <c r="F124" s="14"/>
      <c r="G124" s="14"/>
      <c r="H124" s="14"/>
      <c r="I124" s="14"/>
      <c r="J124" s="14">
        <f t="shared" si="11"/>
        <v>203351.32</v>
      </c>
      <c r="K124" s="14">
        <v>0</v>
      </c>
      <c r="L124" s="14">
        <f t="shared" si="10"/>
        <v>203351.32</v>
      </c>
      <c r="M124" s="55">
        <f t="shared" si="12"/>
        <v>0</v>
      </c>
    </row>
    <row r="125" spans="1:13" x14ac:dyDescent="0.2">
      <c r="A125" s="21" t="s">
        <v>211</v>
      </c>
      <c r="B125" s="22" t="s">
        <v>212</v>
      </c>
      <c r="C125" s="23">
        <v>8000</v>
      </c>
      <c r="D125" s="14"/>
      <c r="E125" s="14"/>
      <c r="F125" s="14"/>
      <c r="G125" s="14"/>
      <c r="H125" s="14"/>
      <c r="I125" s="14"/>
      <c r="J125" s="14">
        <f t="shared" si="11"/>
        <v>8000</v>
      </c>
      <c r="K125" s="14">
        <v>0</v>
      </c>
      <c r="L125" s="14">
        <f t="shared" si="10"/>
        <v>8000</v>
      </c>
      <c r="M125" s="55">
        <f t="shared" si="12"/>
        <v>0</v>
      </c>
    </row>
    <row r="126" spans="1:13" x14ac:dyDescent="0.2">
      <c r="A126" s="21" t="s">
        <v>213</v>
      </c>
      <c r="B126" s="22" t="s">
        <v>214</v>
      </c>
      <c r="C126" s="23">
        <v>0</v>
      </c>
      <c r="D126" s="14"/>
      <c r="E126" s="14"/>
      <c r="F126" s="14"/>
      <c r="G126" s="14"/>
      <c r="H126" s="14"/>
      <c r="I126" s="14"/>
      <c r="J126" s="14">
        <f t="shared" si="11"/>
        <v>0</v>
      </c>
      <c r="K126" s="14">
        <v>0</v>
      </c>
      <c r="L126" s="14">
        <f t="shared" si="10"/>
        <v>0</v>
      </c>
      <c r="M126" s="55">
        <f t="shared" si="12"/>
        <v>0</v>
      </c>
    </row>
    <row r="127" spans="1:13" hidden="1" x14ac:dyDescent="0.2">
      <c r="A127" s="21" t="s">
        <v>215</v>
      </c>
      <c r="B127" s="22" t="s">
        <v>216</v>
      </c>
      <c r="C127" s="23"/>
      <c r="D127" s="14"/>
      <c r="E127" s="14"/>
      <c r="F127" s="14"/>
      <c r="G127" s="14"/>
      <c r="H127" s="14"/>
      <c r="I127" s="14"/>
      <c r="J127" s="14">
        <f t="shared" si="11"/>
        <v>0</v>
      </c>
      <c r="K127" s="14"/>
      <c r="L127" s="14">
        <f t="shared" si="10"/>
        <v>0</v>
      </c>
      <c r="M127" s="55"/>
    </row>
    <row r="128" spans="1:13" x14ac:dyDescent="0.2">
      <c r="A128" s="21"/>
      <c r="B128" s="22"/>
      <c r="C128" s="23"/>
      <c r="D128" s="14"/>
      <c r="E128" s="14"/>
      <c r="F128" s="14"/>
      <c r="G128" s="14"/>
      <c r="H128" s="14"/>
      <c r="I128" s="14"/>
      <c r="J128" s="14"/>
      <c r="K128" s="14"/>
      <c r="L128" s="14"/>
      <c r="M128" s="55"/>
    </row>
    <row r="129" spans="1:13" x14ac:dyDescent="0.2">
      <c r="A129" s="19"/>
      <c r="B129" s="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55"/>
    </row>
    <row r="130" spans="1:13" ht="15.75" x14ac:dyDescent="0.25">
      <c r="A130" s="18">
        <v>4</v>
      </c>
      <c r="B130" s="17" t="s">
        <v>217</v>
      </c>
      <c r="C130" s="13"/>
      <c r="D130" s="14"/>
      <c r="E130" s="14"/>
      <c r="F130" s="14"/>
      <c r="G130" s="14"/>
      <c r="H130" s="14"/>
      <c r="I130" s="14"/>
      <c r="J130" s="14"/>
      <c r="K130" s="14"/>
      <c r="L130" s="14"/>
      <c r="M130" s="55"/>
    </row>
    <row r="131" spans="1:13" x14ac:dyDescent="0.2">
      <c r="A131" s="19" t="s">
        <v>218</v>
      </c>
      <c r="B131" s="9" t="s">
        <v>219</v>
      </c>
      <c r="C131" s="14">
        <v>59750</v>
      </c>
      <c r="D131" s="14"/>
      <c r="E131" s="14"/>
      <c r="F131" s="14"/>
      <c r="G131" s="14"/>
      <c r="H131" s="14"/>
      <c r="I131" s="14"/>
      <c r="J131" s="14">
        <f t="shared" si="11"/>
        <v>59750</v>
      </c>
      <c r="K131" s="14">
        <v>0</v>
      </c>
      <c r="L131" s="14">
        <f t="shared" si="10"/>
        <v>59750</v>
      </c>
      <c r="M131" s="55">
        <f t="shared" ref="M131:M135" si="13">K131/$K$136</f>
        <v>0</v>
      </c>
    </row>
    <row r="132" spans="1:13" x14ac:dyDescent="0.2">
      <c r="A132" s="19" t="s">
        <v>220</v>
      </c>
      <c r="B132" s="9" t="s">
        <v>221</v>
      </c>
      <c r="C132" s="14">
        <v>15100</v>
      </c>
      <c r="D132" s="14"/>
      <c r="E132" s="14"/>
      <c r="F132" s="14"/>
      <c r="G132" s="14"/>
      <c r="H132" s="14"/>
      <c r="I132" s="14"/>
      <c r="J132" s="14">
        <f t="shared" si="11"/>
        <v>15100</v>
      </c>
      <c r="K132" s="14">
        <v>0</v>
      </c>
      <c r="L132" s="14">
        <f t="shared" si="10"/>
        <v>15100</v>
      </c>
      <c r="M132" s="55">
        <f t="shared" si="13"/>
        <v>0</v>
      </c>
    </row>
    <row r="133" spans="1:13" x14ac:dyDescent="0.2">
      <c r="A133" s="19" t="s">
        <v>222</v>
      </c>
      <c r="B133" s="9" t="s">
        <v>223</v>
      </c>
      <c r="C133" s="14">
        <v>101835.6</v>
      </c>
      <c r="D133" s="14"/>
      <c r="E133" s="14"/>
      <c r="F133" s="14"/>
      <c r="G133" s="14"/>
      <c r="H133" s="14"/>
      <c r="I133" s="14"/>
      <c r="J133" s="14">
        <f t="shared" si="11"/>
        <v>101835.6</v>
      </c>
      <c r="K133" s="14">
        <v>2400</v>
      </c>
      <c r="L133" s="14">
        <f t="shared" si="10"/>
        <v>99435.6</v>
      </c>
      <c r="M133" s="55">
        <f t="shared" si="13"/>
        <v>1.0342266092199751E-2</v>
      </c>
    </row>
    <row r="134" spans="1:13" x14ac:dyDescent="0.2">
      <c r="A134" s="19" t="s">
        <v>224</v>
      </c>
      <c r="B134" s="9" t="s">
        <v>225</v>
      </c>
      <c r="C134" s="14">
        <v>8000</v>
      </c>
      <c r="D134" s="14"/>
      <c r="E134" s="14"/>
      <c r="F134" s="14"/>
      <c r="G134" s="14"/>
      <c r="H134" s="14"/>
      <c r="I134" s="14"/>
      <c r="J134" s="14">
        <f t="shared" si="11"/>
        <v>8000</v>
      </c>
      <c r="K134" s="14">
        <v>0</v>
      </c>
      <c r="L134" s="14">
        <f t="shared" si="10"/>
        <v>8000</v>
      </c>
      <c r="M134" s="55">
        <f t="shared" si="13"/>
        <v>0</v>
      </c>
    </row>
    <row r="135" spans="1:13" ht="15.75" thickBot="1" x14ac:dyDescent="0.25">
      <c r="A135" s="19" t="s">
        <v>226</v>
      </c>
      <c r="B135" s="9" t="s">
        <v>227</v>
      </c>
      <c r="C135" s="14">
        <v>7000</v>
      </c>
      <c r="D135" s="14"/>
      <c r="E135" s="14"/>
      <c r="F135" s="14"/>
      <c r="G135" s="14"/>
      <c r="H135" s="14"/>
      <c r="I135" s="14"/>
      <c r="J135" s="14">
        <f t="shared" si="11"/>
        <v>7000</v>
      </c>
      <c r="K135" s="14">
        <v>0</v>
      </c>
      <c r="L135" s="14">
        <f t="shared" si="10"/>
        <v>7000</v>
      </c>
      <c r="M135" s="56">
        <f t="shared" si="13"/>
        <v>0</v>
      </c>
    </row>
    <row r="136" spans="1:13" ht="16.5" thickBot="1" x14ac:dyDescent="0.3">
      <c r="A136" s="12"/>
      <c r="B136" s="3" t="s">
        <v>235</v>
      </c>
      <c r="C136" s="52">
        <f>SUM(C27:C135)</f>
        <v>11460207.590000002</v>
      </c>
      <c r="D136" s="52">
        <f t="shared" ref="D136:L136" si="14">SUM(D27:D135)</f>
        <v>0</v>
      </c>
      <c r="E136" s="52">
        <f t="shared" si="14"/>
        <v>0</v>
      </c>
      <c r="F136" s="52">
        <f t="shared" si="14"/>
        <v>0</v>
      </c>
      <c r="G136" s="52">
        <f t="shared" si="14"/>
        <v>0</v>
      </c>
      <c r="H136" s="52">
        <f t="shared" si="14"/>
        <v>0</v>
      </c>
      <c r="I136" s="52">
        <f t="shared" si="14"/>
        <v>0</v>
      </c>
      <c r="J136" s="52">
        <f t="shared" si="14"/>
        <v>11460207.590000002</v>
      </c>
      <c r="K136" s="52">
        <f t="shared" si="14"/>
        <v>232057.46</v>
      </c>
      <c r="L136" s="52">
        <f t="shared" si="14"/>
        <v>11228150.130000001</v>
      </c>
      <c r="M136" s="57">
        <v>1</v>
      </c>
    </row>
    <row r="137" spans="1:13" x14ac:dyDescent="0.2">
      <c r="A137" s="20"/>
    </row>
    <row r="138" spans="1:13" ht="15.75" thickBot="1" x14ac:dyDescent="0.25"/>
    <row r="139" spans="1:13" ht="15.75" x14ac:dyDescent="0.25">
      <c r="A139" s="24" t="s">
        <v>228</v>
      </c>
      <c r="B139" s="25"/>
      <c r="C139" s="26"/>
      <c r="D139" s="27"/>
      <c r="E139" s="27"/>
      <c r="F139" s="27"/>
      <c r="G139" s="27"/>
      <c r="H139" s="27"/>
      <c r="I139" s="27"/>
      <c r="J139" s="27"/>
      <c r="K139" s="27"/>
    </row>
    <row r="140" spans="1:13" ht="15.75" x14ac:dyDescent="0.25">
      <c r="A140" s="28" t="s">
        <v>2</v>
      </c>
      <c r="B140" s="29"/>
      <c r="C140" s="30"/>
      <c r="D140" s="27"/>
      <c r="E140" s="27"/>
      <c r="F140" s="27"/>
      <c r="G140" s="27"/>
      <c r="H140" s="27"/>
      <c r="I140" s="27"/>
      <c r="J140" s="27"/>
      <c r="K140" s="27"/>
    </row>
    <row r="141" spans="1:13" ht="8.1" customHeight="1" thickBot="1" x14ac:dyDescent="0.25">
      <c r="A141" s="31"/>
      <c r="B141" s="32"/>
      <c r="C141" s="33"/>
      <c r="D141" s="27"/>
      <c r="E141" s="27"/>
      <c r="F141" s="27"/>
      <c r="G141" s="27"/>
      <c r="H141" s="27"/>
      <c r="I141" s="27"/>
      <c r="J141" s="27"/>
      <c r="K141" s="27"/>
    </row>
    <row r="142" spans="1:13" ht="8.1" customHeight="1" x14ac:dyDescent="0.2">
      <c r="A142" s="34"/>
      <c r="B142" s="35"/>
      <c r="C142" s="36"/>
      <c r="D142" s="27"/>
      <c r="E142" s="27"/>
      <c r="F142" s="27"/>
      <c r="G142" s="27"/>
      <c r="H142" s="27"/>
      <c r="I142" s="27"/>
      <c r="J142" s="27"/>
      <c r="K142" s="27"/>
    </row>
    <row r="143" spans="1:13" x14ac:dyDescent="0.2">
      <c r="A143" s="37" t="s">
        <v>229</v>
      </c>
      <c r="B143" s="38"/>
      <c r="C143" s="39"/>
      <c r="D143" s="27"/>
      <c r="E143" s="27"/>
      <c r="F143" s="27"/>
      <c r="G143" s="27"/>
      <c r="H143" s="27"/>
      <c r="I143" s="27"/>
      <c r="J143" s="27"/>
    </row>
    <row r="144" spans="1:13" x14ac:dyDescent="0.2">
      <c r="A144" s="40" t="s">
        <v>234</v>
      </c>
      <c r="B144" s="38"/>
      <c r="C144" s="41">
        <v>815768.15000000037</v>
      </c>
      <c r="D144" s="27"/>
      <c r="E144" s="27"/>
      <c r="F144" s="27"/>
      <c r="G144" s="27"/>
      <c r="H144" s="27"/>
      <c r="I144" s="27"/>
      <c r="J144" s="27"/>
    </row>
    <row r="145" spans="1:10" x14ac:dyDescent="0.2">
      <c r="A145" s="40" t="s">
        <v>230</v>
      </c>
      <c r="B145" s="38"/>
      <c r="C145" s="41">
        <f>K21</f>
        <v>545341.5199999999</v>
      </c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231</v>
      </c>
      <c r="B146" s="38"/>
      <c r="C146" s="42">
        <f>-K136</f>
        <v>-232057.46</v>
      </c>
      <c r="D146" s="27"/>
      <c r="E146" s="27"/>
      <c r="F146" s="27"/>
      <c r="G146" s="27"/>
      <c r="H146" s="27"/>
      <c r="I146" s="27"/>
      <c r="J146" s="27"/>
    </row>
    <row r="147" spans="1:10" ht="15.75" x14ac:dyDescent="0.25">
      <c r="A147" s="43" t="s">
        <v>232</v>
      </c>
      <c r="B147" s="44"/>
      <c r="C147" s="45">
        <f>SUM(C144:C146)</f>
        <v>1129052.2100000004</v>
      </c>
      <c r="D147" s="27"/>
      <c r="E147" s="27"/>
      <c r="F147" s="27"/>
      <c r="G147" s="27"/>
      <c r="H147" s="27"/>
      <c r="I147" s="27"/>
      <c r="J147" s="27"/>
    </row>
    <row r="148" spans="1:10" ht="15.75" x14ac:dyDescent="0.25">
      <c r="A148" s="43"/>
      <c r="B148" s="44"/>
      <c r="C148" s="45"/>
      <c r="D148" s="27"/>
      <c r="E148" s="27"/>
      <c r="F148" s="27"/>
      <c r="G148" s="27"/>
      <c r="H148" s="27"/>
      <c r="I148" s="27"/>
      <c r="J148" s="27"/>
    </row>
    <row r="149" spans="1:10" x14ac:dyDescent="0.2">
      <c r="A149" s="37" t="s">
        <v>233</v>
      </c>
      <c r="B149" s="38"/>
      <c r="C149" s="41"/>
      <c r="D149" s="27"/>
      <c r="E149" s="27"/>
      <c r="F149" s="27"/>
      <c r="G149" s="27"/>
      <c r="H149" s="27"/>
      <c r="I149" s="27"/>
      <c r="J149" s="27"/>
    </row>
    <row r="150" spans="1:10" x14ac:dyDescent="0.2">
      <c r="A150" s="40" t="s">
        <v>236</v>
      </c>
      <c r="B150" s="38"/>
      <c r="C150" s="41">
        <v>233.12</v>
      </c>
      <c r="D150" s="27"/>
      <c r="E150" s="27"/>
      <c r="F150" s="27"/>
      <c r="G150" s="27"/>
      <c r="H150" s="27"/>
      <c r="I150" s="27"/>
      <c r="J150" s="27"/>
    </row>
    <row r="151" spans="1:10" x14ac:dyDescent="0.2">
      <c r="A151" s="40" t="s">
        <v>237</v>
      </c>
      <c r="B151" s="38"/>
      <c r="C151" s="41">
        <v>10953.65</v>
      </c>
      <c r="D151" s="27"/>
      <c r="E151" s="27"/>
      <c r="F151" s="27"/>
      <c r="G151" s="27"/>
      <c r="H151" s="27"/>
      <c r="I151" s="27"/>
      <c r="J151" s="27"/>
    </row>
    <row r="152" spans="1:10" x14ac:dyDescent="0.2">
      <c r="A152" s="40" t="s">
        <v>252</v>
      </c>
      <c r="B152" s="38"/>
      <c r="C152" s="41">
        <f>1458.85-(626.88+428.28+164.23)</f>
        <v>239.46000000000004</v>
      </c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240</v>
      </c>
      <c r="B153" s="38"/>
      <c r="C153" s="41">
        <f>-(626.88+428.28+164.23)</f>
        <v>-1219.3899999999999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238</v>
      </c>
      <c r="B154" s="38"/>
      <c r="C154" s="41">
        <v>1529.02</v>
      </c>
      <c r="D154" s="27"/>
      <c r="E154" s="27"/>
      <c r="F154" s="27"/>
      <c r="G154" s="27"/>
      <c r="H154" s="27"/>
      <c r="I154" s="27"/>
      <c r="J154" s="27"/>
    </row>
    <row r="155" spans="1:10" ht="8.1" customHeight="1" x14ac:dyDescent="0.2">
      <c r="A155" s="40"/>
      <c r="B155" s="38"/>
      <c r="C155" s="42"/>
      <c r="D155" s="27"/>
      <c r="E155" s="27"/>
      <c r="F155" s="27"/>
      <c r="G155" s="27"/>
      <c r="H155" s="27"/>
      <c r="I155" s="27"/>
      <c r="J155" s="27"/>
    </row>
    <row r="156" spans="1:10" ht="15.75" x14ac:dyDescent="0.25">
      <c r="A156" s="43"/>
      <c r="B156" s="44"/>
      <c r="C156" s="45">
        <f>SUM(C150:C155)</f>
        <v>11735.86</v>
      </c>
      <c r="D156" s="27"/>
      <c r="E156" s="27"/>
      <c r="F156" s="27"/>
      <c r="G156" s="27"/>
      <c r="H156" s="27"/>
      <c r="I156" s="27"/>
      <c r="J156" s="27"/>
    </row>
    <row r="157" spans="1:10" ht="5.0999999999999996" customHeight="1" x14ac:dyDescent="0.25">
      <c r="A157" s="43"/>
      <c r="B157" s="44"/>
      <c r="C157" s="46"/>
      <c r="D157" s="27"/>
      <c r="E157" s="27"/>
      <c r="F157" s="27"/>
      <c r="G157" s="27"/>
      <c r="H157" s="27"/>
      <c r="I157" s="27"/>
      <c r="J157" s="27"/>
    </row>
    <row r="158" spans="1:10" ht="15.75" x14ac:dyDescent="0.25">
      <c r="A158" s="43"/>
      <c r="B158" s="44"/>
      <c r="C158" s="45"/>
      <c r="D158" s="27"/>
      <c r="E158" s="27"/>
      <c r="F158" s="27"/>
      <c r="G158" s="27"/>
      <c r="H158" s="27"/>
      <c r="I158" s="27"/>
      <c r="J158" s="27"/>
    </row>
    <row r="159" spans="1:10" ht="16.5" thickBot="1" x14ac:dyDescent="0.3">
      <c r="A159" s="47" t="s">
        <v>241</v>
      </c>
      <c r="B159" s="48"/>
      <c r="C159" s="49">
        <f>C147+C156</f>
        <v>1140788.0700000005</v>
      </c>
      <c r="D159" s="27"/>
      <c r="E159" s="27"/>
      <c r="F159" s="27"/>
      <c r="G159" s="27"/>
      <c r="H159" s="27"/>
      <c r="I159" s="27"/>
      <c r="J159" s="27"/>
    </row>
    <row r="160" spans="1:10" x14ac:dyDescent="0.2">
      <c r="A160" s="50"/>
      <c r="B160" s="50"/>
      <c r="C160" s="51"/>
      <c r="D160" s="27"/>
      <c r="E160" s="27"/>
      <c r="F160" s="27"/>
      <c r="G160" s="27"/>
      <c r="H160" s="27"/>
      <c r="I160" s="27"/>
      <c r="J160" s="27"/>
    </row>
    <row r="161" spans="1:11" x14ac:dyDescent="0.2">
      <c r="A161" s="50"/>
      <c r="B161" s="50"/>
      <c r="C161" s="27"/>
      <c r="D161" s="50"/>
      <c r="E161" s="50"/>
      <c r="F161" s="50"/>
      <c r="G161" s="50"/>
      <c r="H161" s="50"/>
      <c r="I161" s="50"/>
      <c r="J161" s="50"/>
    </row>
    <row r="164" spans="1:11" s="105" customFormat="1" x14ac:dyDescent="0.2"/>
    <row r="165" spans="1:11" s="105" customFormat="1" x14ac:dyDescent="0.2"/>
    <row r="166" spans="1:11" s="105" customFormat="1" x14ac:dyDescent="0.2"/>
    <row r="167" spans="1:11" s="105" customFormat="1" x14ac:dyDescent="0.2"/>
    <row r="168" spans="1:11" s="105" customFormat="1" x14ac:dyDescent="0.2"/>
    <row r="169" spans="1:11" s="105" customFormat="1" x14ac:dyDescent="0.2"/>
    <row r="170" spans="1:11" s="105" customFormat="1" x14ac:dyDescent="0.2"/>
    <row r="171" spans="1:11" s="105" customFormat="1" x14ac:dyDescent="0.2"/>
    <row r="172" spans="1:11" s="105" customFormat="1" x14ac:dyDescent="0.2"/>
    <row r="173" spans="1:11" s="105" customFormat="1" x14ac:dyDescent="0.2"/>
    <row r="174" spans="1:11" s="105" customFormat="1" x14ac:dyDescent="0.2"/>
    <row r="175" spans="1:11" s="101" customFormat="1" ht="14.25" x14ac:dyDescent="0.2"/>
    <row r="176" spans="1:11" s="101" customFormat="1" ht="0.95" customHeight="1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spans="2:10" s="101" customFormat="1" x14ac:dyDescent="0.25">
      <c r="B177" s="102" t="s">
        <v>248</v>
      </c>
      <c r="C177" s="103"/>
      <c r="D177" s="103"/>
      <c r="E177" s="103"/>
      <c r="F177" s="103"/>
      <c r="G177" s="103"/>
      <c r="H177" s="103"/>
      <c r="I177" s="103"/>
      <c r="J177" s="103"/>
    </row>
    <row r="178" spans="2:10" s="101" customFormat="1" x14ac:dyDescent="0.25">
      <c r="B178" s="102" t="s">
        <v>249</v>
      </c>
      <c r="C178" s="103"/>
      <c r="D178" s="103"/>
      <c r="E178" s="103"/>
      <c r="F178" s="103"/>
      <c r="G178" s="103"/>
      <c r="H178" s="103"/>
      <c r="I178" s="103"/>
      <c r="J178" s="103"/>
    </row>
    <row r="179" spans="2:10" s="105" customFormat="1" x14ac:dyDescent="0.2"/>
    <row r="180" spans="2:10" s="105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showGridLines="0" zoomScale="85" zoomScaleNormal="85" workbookViewId="0"/>
  </sheetViews>
  <sheetFormatPr baseColWidth="10" defaultRowHeight="15" x14ac:dyDescent="0.2"/>
  <cols>
    <col min="1" max="1" width="11.7109375" style="2" customWidth="1"/>
    <col min="2" max="2" width="48.7109375" style="2" customWidth="1"/>
    <col min="3" max="3" width="16.28515625" style="2" customWidth="1"/>
    <col min="4" max="9" width="15.7109375" style="2" customWidth="1"/>
    <col min="10" max="10" width="16.28515625" style="2" customWidth="1"/>
    <col min="11" max="11" width="15.7109375" style="2" customWidth="1"/>
    <col min="12" max="12" width="16.28515625" style="2" customWidth="1"/>
    <col min="13" max="13" width="10.7109375" style="2" hidden="1" customWidth="1"/>
    <col min="14" max="16384" width="11.42578125" style="2"/>
  </cols>
  <sheetData>
    <row r="1" spans="1:13" ht="15.75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15.75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1"/>
    </row>
    <row r="3" spans="1:13" ht="15.75" x14ac:dyDescent="0.25">
      <c r="A3" s="58" t="s">
        <v>261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</row>
    <row r="4" spans="1:13" ht="15.75" x14ac:dyDescent="0.2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1"/>
    </row>
    <row r="5" spans="1:13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.5" thickBot="1" x14ac:dyDescent="0.3">
      <c r="A6" s="4" t="s">
        <v>3</v>
      </c>
      <c r="B6" s="110" t="s">
        <v>4</v>
      </c>
      <c r="C6" s="4" t="s">
        <v>5</v>
      </c>
      <c r="D6" s="5" t="s">
        <v>6</v>
      </c>
      <c r="E6" s="6"/>
      <c r="F6" s="5" t="s">
        <v>7</v>
      </c>
      <c r="G6" s="6"/>
      <c r="H6" s="5" t="s">
        <v>19</v>
      </c>
      <c r="I6" s="7"/>
      <c r="J6" s="4" t="s">
        <v>5</v>
      </c>
      <c r="K6" s="110" t="s">
        <v>8</v>
      </c>
      <c r="L6" s="4" t="s">
        <v>9</v>
      </c>
      <c r="M6" s="4" t="s">
        <v>10</v>
      </c>
    </row>
    <row r="7" spans="1:13" ht="16.5" thickBot="1" x14ac:dyDescent="0.3">
      <c r="A7" s="62" t="s">
        <v>11</v>
      </c>
      <c r="B7" s="111"/>
      <c r="C7" s="62" t="s">
        <v>12</v>
      </c>
      <c r="D7" s="63" t="s">
        <v>13</v>
      </c>
      <c r="E7" s="63" t="s">
        <v>14</v>
      </c>
      <c r="F7" s="63" t="s">
        <v>13</v>
      </c>
      <c r="G7" s="63" t="s">
        <v>14</v>
      </c>
      <c r="H7" s="63" t="s">
        <v>13</v>
      </c>
      <c r="I7" s="64" t="s">
        <v>14</v>
      </c>
      <c r="J7" s="62" t="s">
        <v>15</v>
      </c>
      <c r="K7" s="111"/>
      <c r="L7" s="62" t="s">
        <v>16</v>
      </c>
      <c r="M7" s="62" t="s">
        <v>17</v>
      </c>
    </row>
    <row r="8" spans="1:13" ht="15.75" x14ac:dyDescent="0.25">
      <c r="A8" s="59"/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5.75" x14ac:dyDescent="0.25">
      <c r="A9" s="8"/>
      <c r="B9" s="8" t="s">
        <v>18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53"/>
    </row>
    <row r="10" spans="1:13" ht="15.75" x14ac:dyDescent="0.25">
      <c r="A10" s="8"/>
      <c r="B10" s="8" t="s">
        <v>20</v>
      </c>
      <c r="C10" s="14">
        <f>260706.83+555061.32</f>
        <v>815768.14999999991</v>
      </c>
      <c r="D10" s="13"/>
      <c r="E10" s="13"/>
      <c r="F10" s="13"/>
      <c r="G10" s="13"/>
      <c r="H10" s="13"/>
      <c r="I10" s="13"/>
      <c r="J10" s="14">
        <f>C10+D10-E10+F10-G10+H10-I10</f>
        <v>815768.14999999991</v>
      </c>
      <c r="K10" s="14"/>
      <c r="L10" s="14">
        <f>J10-K10</f>
        <v>815768.14999999991</v>
      </c>
      <c r="M10" s="53">
        <f>K10/$K$22</f>
        <v>0</v>
      </c>
    </row>
    <row r="11" spans="1:13" ht="15.75" x14ac:dyDescent="0.25">
      <c r="A11" s="8"/>
      <c r="B11" s="8" t="s">
        <v>243</v>
      </c>
      <c r="C11" s="14">
        <f>14137.2+31598.95+16675+261097.2</f>
        <v>323508.35000000003</v>
      </c>
      <c r="D11" s="13"/>
      <c r="E11" s="13"/>
      <c r="F11" s="13"/>
      <c r="G11" s="13"/>
      <c r="H11" s="13"/>
      <c r="I11" s="13"/>
      <c r="J11" s="14">
        <f>C11+D11-E11+F11-G11+H11-I11</f>
        <v>323508.35000000003</v>
      </c>
      <c r="K11" s="14">
        <v>62411.15</v>
      </c>
      <c r="L11" s="14">
        <f>J11-K11</f>
        <v>261097.20000000004</v>
      </c>
      <c r="M11" s="53">
        <f>K11/$K$22</f>
        <v>7.2312175770709225E-2</v>
      </c>
    </row>
    <row r="12" spans="1:13" ht="15.75" x14ac:dyDescent="0.25">
      <c r="A12" s="9" t="s">
        <v>21</v>
      </c>
      <c r="B12" s="9" t="s">
        <v>22</v>
      </c>
      <c r="C12" s="14">
        <v>538844.57000000007</v>
      </c>
      <c r="D12" s="14"/>
      <c r="E12" s="14"/>
      <c r="F12" s="14"/>
      <c r="G12" s="14"/>
      <c r="H12" s="14"/>
      <c r="I12" s="14"/>
      <c r="J12" s="14">
        <f t="shared" ref="J12:J21" si="0">C12+D12-E12+F12-G12+H12-I12</f>
        <v>538844.57000000007</v>
      </c>
      <c r="K12" s="14">
        <f>3200+12200+4800</f>
        <v>20200</v>
      </c>
      <c r="L12" s="14">
        <f t="shared" ref="L12:L21" si="1">J12-K12</f>
        <v>518644.57000000007</v>
      </c>
      <c r="M12" s="53">
        <f t="shared" ref="M12:M21" si="2">K12/$K$22</f>
        <v>2.3404567141741918E-2</v>
      </c>
    </row>
    <row r="13" spans="1:13" ht="15.75" hidden="1" x14ac:dyDescent="0.25">
      <c r="A13" s="9" t="s">
        <v>35</v>
      </c>
      <c r="B13" s="9" t="s">
        <v>36</v>
      </c>
      <c r="C13" s="14"/>
      <c r="D13" s="14"/>
      <c r="E13" s="14"/>
      <c r="F13" s="14"/>
      <c r="G13" s="14"/>
      <c r="H13" s="14"/>
      <c r="I13" s="14"/>
      <c r="J13" s="14">
        <f t="shared" si="0"/>
        <v>0</v>
      </c>
      <c r="K13" s="14">
        <v>0</v>
      </c>
      <c r="L13" s="14">
        <f t="shared" si="1"/>
        <v>0</v>
      </c>
      <c r="M13" s="53">
        <f t="shared" si="2"/>
        <v>0</v>
      </c>
    </row>
    <row r="14" spans="1:13" ht="15.75" x14ac:dyDescent="0.25">
      <c r="A14" s="9" t="s">
        <v>23</v>
      </c>
      <c r="B14" s="9" t="s">
        <v>24</v>
      </c>
      <c r="C14" s="14">
        <v>65000</v>
      </c>
      <c r="D14" s="14"/>
      <c r="E14" s="14"/>
      <c r="F14" s="14"/>
      <c r="G14" s="14"/>
      <c r="H14" s="14"/>
      <c r="I14" s="14"/>
      <c r="J14" s="14">
        <f t="shared" si="0"/>
        <v>65000</v>
      </c>
      <c r="K14" s="14">
        <f>190+6259+1165</f>
        <v>7614</v>
      </c>
      <c r="L14" s="14">
        <f t="shared" si="1"/>
        <v>57386</v>
      </c>
      <c r="M14" s="53">
        <f t="shared" si="2"/>
        <v>8.8218997137239092E-3</v>
      </c>
    </row>
    <row r="15" spans="1:13" ht="15.75" x14ac:dyDescent="0.25">
      <c r="A15" s="9" t="s">
        <v>25</v>
      </c>
      <c r="B15" s="9" t="s">
        <v>26</v>
      </c>
      <c r="C15" s="14">
        <v>3500</v>
      </c>
      <c r="D15" s="14"/>
      <c r="E15" s="14"/>
      <c r="F15" s="14"/>
      <c r="G15" s="14"/>
      <c r="H15" s="14"/>
      <c r="I15" s="14"/>
      <c r="J15" s="14">
        <f t="shared" si="0"/>
        <v>3500</v>
      </c>
      <c r="K15" s="14">
        <v>0</v>
      </c>
      <c r="L15" s="14">
        <f t="shared" si="1"/>
        <v>3500</v>
      </c>
      <c r="M15" s="53">
        <f t="shared" si="2"/>
        <v>0</v>
      </c>
    </row>
    <row r="16" spans="1:13" ht="15.75" x14ac:dyDescent="0.25">
      <c r="A16" s="9">
        <v>15.1</v>
      </c>
      <c r="B16" s="9" t="s">
        <v>27</v>
      </c>
      <c r="C16" s="14">
        <v>3000</v>
      </c>
      <c r="D16" s="14"/>
      <c r="E16" s="14"/>
      <c r="F16" s="14"/>
      <c r="G16" s="14"/>
      <c r="H16" s="14"/>
      <c r="I16" s="14"/>
      <c r="J16" s="14">
        <f t="shared" si="0"/>
        <v>3000</v>
      </c>
      <c r="K16" s="14">
        <f>517.5+554.1+701.89</f>
        <v>1773.4899999999998</v>
      </c>
      <c r="L16" s="14">
        <f t="shared" si="1"/>
        <v>1226.5100000000002</v>
      </c>
      <c r="M16" s="53">
        <f t="shared" si="2"/>
        <v>2.0548398901093006E-3</v>
      </c>
    </row>
    <row r="17" spans="1:13" ht="15.75" x14ac:dyDescent="0.25">
      <c r="A17" s="9" t="s">
        <v>28</v>
      </c>
      <c r="B17" s="9" t="s">
        <v>29</v>
      </c>
      <c r="C17" s="14">
        <v>2841029.1</v>
      </c>
      <c r="D17" s="14"/>
      <c r="E17" s="14"/>
      <c r="F17" s="14"/>
      <c r="G17" s="14"/>
      <c r="H17" s="14"/>
      <c r="I17" s="14"/>
      <c r="J17" s="14">
        <f t="shared" si="0"/>
        <v>2841029.1</v>
      </c>
      <c r="K17" s="14">
        <f>263786.35+219397.71+248659.85</f>
        <v>731843.90999999992</v>
      </c>
      <c r="L17" s="14">
        <f t="shared" si="1"/>
        <v>2109185.1900000004</v>
      </c>
      <c r="M17" s="53">
        <f t="shared" si="2"/>
        <v>0.84794504598365983</v>
      </c>
    </row>
    <row r="18" spans="1:13" ht="15.75" x14ac:dyDescent="0.25">
      <c r="A18" s="9" t="s">
        <v>30</v>
      </c>
      <c r="B18" s="9" t="s">
        <v>39</v>
      </c>
      <c r="C18" s="14">
        <v>4953429.6500000004</v>
      </c>
      <c r="D18" s="14"/>
      <c r="E18" s="14"/>
      <c r="F18" s="14"/>
      <c r="G18" s="14"/>
      <c r="H18" s="14"/>
      <c r="I18" s="14"/>
      <c r="J18" s="14">
        <f t="shared" si="0"/>
        <v>4953429.6500000004</v>
      </c>
      <c r="K18" s="14">
        <v>0</v>
      </c>
      <c r="L18" s="14">
        <f t="shared" si="1"/>
        <v>4953429.6500000004</v>
      </c>
      <c r="M18" s="53">
        <f t="shared" si="2"/>
        <v>0</v>
      </c>
    </row>
    <row r="19" spans="1:13" ht="15.75" x14ac:dyDescent="0.25">
      <c r="A19" s="9" t="s">
        <v>31</v>
      </c>
      <c r="B19" s="9" t="s">
        <v>32</v>
      </c>
      <c r="C19" s="14">
        <v>1764127.77</v>
      </c>
      <c r="D19" s="14"/>
      <c r="E19" s="14"/>
      <c r="F19" s="14"/>
      <c r="G19" s="14"/>
      <c r="H19" s="14"/>
      <c r="I19" s="14"/>
      <c r="J19" s="14">
        <f t="shared" si="0"/>
        <v>1764127.77</v>
      </c>
      <c r="K19" s="14">
        <f>39236.86</f>
        <v>39236.86</v>
      </c>
      <c r="L19" s="14">
        <f t="shared" si="1"/>
        <v>1724890.91</v>
      </c>
      <c r="M19" s="53">
        <f t="shared" si="2"/>
        <v>4.5461471500055833E-2</v>
      </c>
    </row>
    <row r="20" spans="1:13" ht="15.75" x14ac:dyDescent="0.25">
      <c r="A20" s="9" t="s">
        <v>33</v>
      </c>
      <c r="B20" s="9" t="s">
        <v>34</v>
      </c>
      <c r="C20" s="14">
        <v>20000</v>
      </c>
      <c r="D20" s="14"/>
      <c r="E20" s="14"/>
      <c r="F20" s="14"/>
      <c r="G20" s="14"/>
      <c r="H20" s="14"/>
      <c r="I20" s="14"/>
      <c r="J20" s="14">
        <f t="shared" si="0"/>
        <v>20000</v>
      </c>
      <c r="K20" s="14">
        <v>0</v>
      </c>
      <c r="L20" s="14">
        <f t="shared" si="1"/>
        <v>20000</v>
      </c>
      <c r="M20" s="53">
        <f t="shared" si="2"/>
        <v>0</v>
      </c>
    </row>
    <row r="21" spans="1:13" ht="16.5" thickBot="1" x14ac:dyDescent="0.3">
      <c r="A21" s="10" t="s">
        <v>38</v>
      </c>
      <c r="B21" s="10" t="s">
        <v>40</v>
      </c>
      <c r="C21" s="15">
        <v>132000</v>
      </c>
      <c r="D21" s="15"/>
      <c r="E21" s="15"/>
      <c r="F21" s="15"/>
      <c r="G21" s="15"/>
      <c r="H21" s="15"/>
      <c r="I21" s="15"/>
      <c r="J21" s="14">
        <f t="shared" si="0"/>
        <v>132000</v>
      </c>
      <c r="K21" s="14">
        <v>0</v>
      </c>
      <c r="L21" s="14">
        <f t="shared" si="1"/>
        <v>132000</v>
      </c>
      <c r="M21" s="53">
        <f t="shared" si="2"/>
        <v>0</v>
      </c>
    </row>
    <row r="22" spans="1:13" ht="16.5" thickBot="1" x14ac:dyDescent="0.3">
      <c r="A22" s="12"/>
      <c r="B22" s="3" t="s">
        <v>41</v>
      </c>
      <c r="C22" s="52">
        <f>SUM(C10:C21)</f>
        <v>11460207.59</v>
      </c>
      <c r="D22" s="52">
        <f t="shared" ref="D22:I22" si="3">SUM(D11:D21)</f>
        <v>0</v>
      </c>
      <c r="E22" s="52">
        <f t="shared" si="3"/>
        <v>0</v>
      </c>
      <c r="F22" s="52">
        <f t="shared" si="3"/>
        <v>0</v>
      </c>
      <c r="G22" s="52">
        <f t="shared" si="3"/>
        <v>0</v>
      </c>
      <c r="H22" s="52">
        <f t="shared" si="3"/>
        <v>0</v>
      </c>
      <c r="I22" s="52">
        <f t="shared" si="3"/>
        <v>0</v>
      </c>
      <c r="J22" s="52">
        <f>SUM(J10:J21)</f>
        <v>11460207.59</v>
      </c>
      <c r="K22" s="52">
        <f t="shared" ref="K22:L22" si="4">SUM(K10:K21)</f>
        <v>863079.40999999992</v>
      </c>
      <c r="L22" s="52">
        <f t="shared" si="4"/>
        <v>10597128.18</v>
      </c>
      <c r="M22" s="53"/>
    </row>
    <row r="23" spans="1:13" x14ac:dyDescent="0.2">
      <c r="A23" s="11"/>
      <c r="B23" s="1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54"/>
    </row>
    <row r="24" spans="1:13" ht="15.75" x14ac:dyDescent="0.25">
      <c r="A24" s="8" t="s">
        <v>42</v>
      </c>
      <c r="B24" s="8" t="s">
        <v>43</v>
      </c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55"/>
    </row>
    <row r="25" spans="1:13" ht="15.75" x14ac:dyDescent="0.25">
      <c r="A25" s="8"/>
      <c r="B25" s="8"/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55"/>
    </row>
    <row r="26" spans="1:13" ht="15.75" x14ac:dyDescent="0.25">
      <c r="A26" s="8"/>
      <c r="B26" s="8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55"/>
    </row>
    <row r="27" spans="1:13" ht="15.75" x14ac:dyDescent="0.25">
      <c r="A27" s="18">
        <v>0</v>
      </c>
      <c r="B27" s="17" t="s">
        <v>44</v>
      </c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55"/>
    </row>
    <row r="28" spans="1:13" x14ac:dyDescent="0.2">
      <c r="A28" s="19" t="s">
        <v>45</v>
      </c>
      <c r="B28" s="9" t="s">
        <v>46</v>
      </c>
      <c r="C28" s="14">
        <v>805853.10000000009</v>
      </c>
      <c r="D28" s="14"/>
      <c r="E28" s="14"/>
      <c r="F28" s="14"/>
      <c r="G28" s="14"/>
      <c r="H28" s="14"/>
      <c r="I28" s="14"/>
      <c r="J28" s="14">
        <f t="shared" ref="J28:J39" si="5">C28+D28-E28+F28-G28+H28-I28</f>
        <v>805853.10000000009</v>
      </c>
      <c r="K28" s="14">
        <v>190359</v>
      </c>
      <c r="L28" s="14">
        <f t="shared" ref="L28:L93" si="6">J28-K28</f>
        <v>615494.10000000009</v>
      </c>
      <c r="M28" s="55">
        <f t="shared" ref="M28:M39" si="7">K28/$K$136</f>
        <v>0.43784302982712059</v>
      </c>
    </row>
    <row r="29" spans="1:13" x14ac:dyDescent="0.2">
      <c r="A29" s="19" t="s">
        <v>47</v>
      </c>
      <c r="B29" s="9" t="s">
        <v>48</v>
      </c>
      <c r="C29" s="14">
        <v>4500</v>
      </c>
      <c r="D29" s="14"/>
      <c r="E29" s="14"/>
      <c r="F29" s="14"/>
      <c r="G29" s="14"/>
      <c r="H29" s="14"/>
      <c r="I29" s="14"/>
      <c r="J29" s="14">
        <f t="shared" si="5"/>
        <v>4500</v>
      </c>
      <c r="K29" s="14">
        <v>1125</v>
      </c>
      <c r="L29" s="14">
        <f t="shared" si="6"/>
        <v>3375</v>
      </c>
      <c r="M29" s="55">
        <f t="shared" si="7"/>
        <v>2.5876024173036769E-3</v>
      </c>
    </row>
    <row r="30" spans="1:13" x14ac:dyDescent="0.2">
      <c r="A30" s="19" t="s">
        <v>49</v>
      </c>
      <c r="B30" s="9" t="s">
        <v>50</v>
      </c>
      <c r="C30" s="14">
        <v>107850</v>
      </c>
      <c r="D30" s="14"/>
      <c r="E30" s="14"/>
      <c r="F30" s="14"/>
      <c r="G30" s="14"/>
      <c r="H30" s="14"/>
      <c r="I30" s="14"/>
      <c r="J30" s="14">
        <f t="shared" si="5"/>
        <v>107850</v>
      </c>
      <c r="K30" s="14">
        <v>23250</v>
      </c>
      <c r="L30" s="14">
        <f t="shared" si="6"/>
        <v>84600</v>
      </c>
      <c r="M30" s="55">
        <f t="shared" si="7"/>
        <v>5.347711662427599E-2</v>
      </c>
    </row>
    <row r="31" spans="1:13" hidden="1" x14ac:dyDescent="0.2">
      <c r="A31" s="19" t="s">
        <v>51</v>
      </c>
      <c r="B31" s="9" t="s">
        <v>52</v>
      </c>
      <c r="C31" s="14">
        <v>0</v>
      </c>
      <c r="D31" s="14"/>
      <c r="E31" s="14"/>
      <c r="F31" s="14"/>
      <c r="G31" s="14"/>
      <c r="H31" s="14"/>
      <c r="I31" s="14"/>
      <c r="J31" s="14">
        <f t="shared" si="5"/>
        <v>0</v>
      </c>
      <c r="K31" s="14">
        <v>0</v>
      </c>
      <c r="L31" s="14">
        <f t="shared" si="6"/>
        <v>0</v>
      </c>
      <c r="M31" s="55">
        <f t="shared" si="7"/>
        <v>0</v>
      </c>
    </row>
    <row r="32" spans="1:13" hidden="1" x14ac:dyDescent="0.2">
      <c r="A32" s="19" t="s">
        <v>53</v>
      </c>
      <c r="B32" s="9" t="s">
        <v>52</v>
      </c>
      <c r="C32" s="14">
        <v>0</v>
      </c>
      <c r="D32" s="14"/>
      <c r="E32" s="14"/>
      <c r="F32" s="14"/>
      <c r="G32" s="14"/>
      <c r="H32" s="14"/>
      <c r="I32" s="14"/>
      <c r="J32" s="14">
        <f t="shared" si="5"/>
        <v>0</v>
      </c>
      <c r="K32" s="14">
        <v>0</v>
      </c>
      <c r="L32" s="14">
        <f t="shared" si="6"/>
        <v>0</v>
      </c>
      <c r="M32" s="55">
        <f t="shared" si="7"/>
        <v>0</v>
      </c>
    </row>
    <row r="33" spans="1:13" x14ac:dyDescent="0.2">
      <c r="A33" s="19" t="s">
        <v>54</v>
      </c>
      <c r="B33" s="9" t="s">
        <v>55</v>
      </c>
      <c r="C33" s="14">
        <v>276090.01</v>
      </c>
      <c r="D33" s="14"/>
      <c r="E33" s="14"/>
      <c r="F33" s="14"/>
      <c r="G33" s="14"/>
      <c r="H33" s="14"/>
      <c r="I33" s="14"/>
      <c r="J33" s="14">
        <f t="shared" si="5"/>
        <v>276090.01</v>
      </c>
      <c r="K33" s="14">
        <v>0</v>
      </c>
      <c r="L33" s="14">
        <f t="shared" si="6"/>
        <v>276090.01</v>
      </c>
      <c r="M33" s="55">
        <f t="shared" si="7"/>
        <v>0</v>
      </c>
    </row>
    <row r="34" spans="1:13" x14ac:dyDescent="0.2">
      <c r="A34" s="19" t="s">
        <v>56</v>
      </c>
      <c r="B34" s="9" t="s">
        <v>57</v>
      </c>
      <c r="C34" s="14">
        <v>42755.839999999997</v>
      </c>
      <c r="D34" s="14"/>
      <c r="E34" s="14"/>
      <c r="F34" s="14"/>
      <c r="G34" s="14"/>
      <c r="H34" s="14"/>
      <c r="I34" s="14"/>
      <c r="J34" s="14">
        <f t="shared" si="5"/>
        <v>42755.839999999997</v>
      </c>
      <c r="K34" s="14">
        <v>4449.29</v>
      </c>
      <c r="L34" s="14">
        <f t="shared" si="6"/>
        <v>38306.549999999996</v>
      </c>
      <c r="M34" s="55">
        <f t="shared" si="7"/>
        <v>1.0233772052697846E-2</v>
      </c>
    </row>
    <row r="35" spans="1:13" x14ac:dyDescent="0.2">
      <c r="A35" s="19" t="s">
        <v>58</v>
      </c>
      <c r="B35" s="9" t="s">
        <v>59</v>
      </c>
      <c r="C35" s="14">
        <v>90546.57</v>
      </c>
      <c r="D35" s="14"/>
      <c r="E35" s="14"/>
      <c r="F35" s="14"/>
      <c r="G35" s="14"/>
      <c r="H35" s="14"/>
      <c r="I35" s="14"/>
      <c r="J35" s="14">
        <f t="shared" si="5"/>
        <v>90546.57</v>
      </c>
      <c r="K35" s="14">
        <v>20789.95</v>
      </c>
      <c r="L35" s="14">
        <f t="shared" si="6"/>
        <v>69756.62000000001</v>
      </c>
      <c r="M35" s="55">
        <f t="shared" si="7"/>
        <v>4.7818777667220071E-2</v>
      </c>
    </row>
    <row r="36" spans="1:13" x14ac:dyDescent="0.2">
      <c r="A36" s="19" t="s">
        <v>60</v>
      </c>
      <c r="B36" s="9" t="s">
        <v>61</v>
      </c>
      <c r="C36" s="14">
        <v>8486.09</v>
      </c>
      <c r="D36" s="14"/>
      <c r="E36" s="14"/>
      <c r="F36" s="14"/>
      <c r="G36" s="14"/>
      <c r="H36" s="14"/>
      <c r="I36" s="14"/>
      <c r="J36" s="14">
        <f t="shared" si="5"/>
        <v>8486.09</v>
      </c>
      <c r="K36" s="14">
        <v>1948.33</v>
      </c>
      <c r="L36" s="14">
        <f t="shared" si="6"/>
        <v>6537.76</v>
      </c>
      <c r="M36" s="55">
        <f t="shared" si="7"/>
        <v>4.4813363712935756E-3</v>
      </c>
    </row>
    <row r="37" spans="1:13" x14ac:dyDescent="0.2">
      <c r="A37" s="19" t="s">
        <v>62</v>
      </c>
      <c r="B37" s="9" t="s">
        <v>63</v>
      </c>
      <c r="C37" s="14">
        <v>74453</v>
      </c>
      <c r="D37" s="14"/>
      <c r="E37" s="14"/>
      <c r="F37" s="14"/>
      <c r="G37" s="14"/>
      <c r="H37" s="14"/>
      <c r="I37" s="14"/>
      <c r="J37" s="14">
        <f t="shared" si="5"/>
        <v>74453</v>
      </c>
      <c r="K37" s="14">
        <v>0</v>
      </c>
      <c r="L37" s="14">
        <f t="shared" si="6"/>
        <v>74453</v>
      </c>
      <c r="M37" s="55">
        <f t="shared" si="7"/>
        <v>0</v>
      </c>
    </row>
    <row r="38" spans="1:13" x14ac:dyDescent="0.2">
      <c r="A38" s="19" t="s">
        <v>64</v>
      </c>
      <c r="B38" s="9" t="s">
        <v>65</v>
      </c>
      <c r="C38" s="14">
        <v>74453</v>
      </c>
      <c r="D38" s="14"/>
      <c r="E38" s="14"/>
      <c r="F38" s="14"/>
      <c r="G38" s="14"/>
      <c r="H38" s="14"/>
      <c r="I38" s="14"/>
      <c r="J38" s="14">
        <f t="shared" si="5"/>
        <v>74453</v>
      </c>
      <c r="K38" s="14">
        <v>0</v>
      </c>
      <c r="L38" s="14">
        <f t="shared" si="6"/>
        <v>74453</v>
      </c>
      <c r="M38" s="55">
        <f t="shared" si="7"/>
        <v>0</v>
      </c>
    </row>
    <row r="39" spans="1:13" x14ac:dyDescent="0.2">
      <c r="A39" s="19" t="s">
        <v>66</v>
      </c>
      <c r="B39" s="9" t="s">
        <v>67</v>
      </c>
      <c r="C39" s="14">
        <v>4400</v>
      </c>
      <c r="D39" s="14"/>
      <c r="E39" s="14"/>
      <c r="F39" s="14"/>
      <c r="G39" s="14"/>
      <c r="H39" s="14"/>
      <c r="I39" s="14"/>
      <c r="J39" s="14">
        <f t="shared" si="5"/>
        <v>4400</v>
      </c>
      <c r="K39" s="14">
        <v>0</v>
      </c>
      <c r="L39" s="14">
        <f t="shared" si="6"/>
        <v>4400</v>
      </c>
      <c r="M39" s="55">
        <f t="shared" si="7"/>
        <v>0</v>
      </c>
    </row>
    <row r="40" spans="1:13" x14ac:dyDescent="0.2">
      <c r="A40" s="19"/>
      <c r="B40" s="9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55"/>
    </row>
    <row r="41" spans="1:13" x14ac:dyDescent="0.2">
      <c r="A41" s="19"/>
      <c r="B41" s="9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55"/>
    </row>
    <row r="42" spans="1:13" ht="15.75" x14ac:dyDescent="0.25">
      <c r="A42" s="18">
        <v>1</v>
      </c>
      <c r="B42" s="17" t="s">
        <v>68</v>
      </c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55"/>
    </row>
    <row r="43" spans="1:13" x14ac:dyDescent="0.2">
      <c r="A43" s="19" t="s">
        <v>69</v>
      </c>
      <c r="B43" s="9" t="s">
        <v>70</v>
      </c>
      <c r="C43" s="14">
        <v>11725</v>
      </c>
      <c r="D43" s="14"/>
      <c r="E43" s="14"/>
      <c r="F43" s="14"/>
      <c r="G43" s="14"/>
      <c r="H43" s="14"/>
      <c r="I43" s="14"/>
      <c r="J43" s="14">
        <f t="shared" ref="J43:J107" si="8">C43+D43-E43+F43-G43+H43-I43</f>
        <v>11725</v>
      </c>
      <c r="K43" s="14">
        <v>2956.2999999999997</v>
      </c>
      <c r="L43" s="14">
        <f t="shared" si="6"/>
        <v>8768.7000000000007</v>
      </c>
      <c r="M43" s="55">
        <f t="shared" ref="M43:M76" si="9">K43/$K$136</f>
        <v>6.7997591344665419E-3</v>
      </c>
    </row>
    <row r="44" spans="1:13" x14ac:dyDescent="0.2">
      <c r="A44" s="19" t="s">
        <v>71</v>
      </c>
      <c r="B44" s="9" t="s">
        <v>72</v>
      </c>
      <c r="C44" s="14">
        <v>30227.33</v>
      </c>
      <c r="D44" s="14"/>
      <c r="E44" s="14"/>
      <c r="F44" s="14"/>
      <c r="G44" s="14"/>
      <c r="H44" s="14"/>
      <c r="I44" s="14"/>
      <c r="J44" s="14">
        <f t="shared" si="8"/>
        <v>30227.33</v>
      </c>
      <c r="K44" s="14">
        <v>7889</v>
      </c>
      <c r="L44" s="14">
        <f t="shared" si="6"/>
        <v>22338.33</v>
      </c>
      <c r="M44" s="55">
        <f t="shared" si="9"/>
        <v>1.8145418195652185E-2</v>
      </c>
    </row>
    <row r="45" spans="1:13" x14ac:dyDescent="0.2">
      <c r="A45" s="19" t="s">
        <v>73</v>
      </c>
      <c r="B45" s="9" t="s">
        <v>74</v>
      </c>
      <c r="C45" s="14">
        <v>500</v>
      </c>
      <c r="D45" s="14"/>
      <c r="E45" s="14"/>
      <c r="F45" s="14"/>
      <c r="G45" s="14"/>
      <c r="H45" s="14"/>
      <c r="I45" s="14"/>
      <c r="J45" s="14">
        <f t="shared" si="8"/>
        <v>500</v>
      </c>
      <c r="K45" s="14">
        <v>0</v>
      </c>
      <c r="L45" s="14">
        <f t="shared" si="6"/>
        <v>500</v>
      </c>
      <c r="M45" s="55">
        <f t="shared" si="9"/>
        <v>0</v>
      </c>
    </row>
    <row r="46" spans="1:13" x14ac:dyDescent="0.2">
      <c r="A46" s="19" t="s">
        <v>75</v>
      </c>
      <c r="B46" s="9" t="s">
        <v>76</v>
      </c>
      <c r="C46" s="14">
        <v>7000</v>
      </c>
      <c r="D46" s="14"/>
      <c r="E46" s="14"/>
      <c r="F46" s="14"/>
      <c r="G46" s="14"/>
      <c r="H46" s="14"/>
      <c r="I46" s="14"/>
      <c r="J46" s="14">
        <f t="shared" si="8"/>
        <v>7000</v>
      </c>
      <c r="K46" s="14">
        <v>4330</v>
      </c>
      <c r="L46" s="14">
        <f t="shared" si="6"/>
        <v>2670</v>
      </c>
      <c r="M46" s="55">
        <f t="shared" si="9"/>
        <v>9.9593941928221522E-3</v>
      </c>
    </row>
    <row r="47" spans="1:13" x14ac:dyDescent="0.2">
      <c r="A47" s="19" t="s">
        <v>77</v>
      </c>
      <c r="B47" s="9" t="s">
        <v>78</v>
      </c>
      <c r="C47" s="14">
        <v>13750</v>
      </c>
      <c r="D47" s="14"/>
      <c r="E47" s="14"/>
      <c r="F47" s="14"/>
      <c r="G47" s="14"/>
      <c r="H47" s="14"/>
      <c r="I47" s="14"/>
      <c r="J47" s="14">
        <f t="shared" si="8"/>
        <v>13750</v>
      </c>
      <c r="K47" s="14">
        <v>2981</v>
      </c>
      <c r="L47" s="14">
        <f t="shared" si="6"/>
        <v>10769</v>
      </c>
      <c r="M47" s="55">
        <f t="shared" si="9"/>
        <v>6.8565713830953433E-3</v>
      </c>
    </row>
    <row r="48" spans="1:13" x14ac:dyDescent="0.2">
      <c r="A48" s="19" t="s">
        <v>79</v>
      </c>
      <c r="B48" s="9" t="s">
        <v>80</v>
      </c>
      <c r="C48" s="14">
        <v>1669933.26</v>
      </c>
      <c r="D48" s="14"/>
      <c r="E48" s="14"/>
      <c r="F48" s="14"/>
      <c r="G48" s="14"/>
      <c r="H48" s="14"/>
      <c r="I48" s="14"/>
      <c r="J48" s="14">
        <f t="shared" si="8"/>
        <v>1669933.26</v>
      </c>
      <c r="K48" s="14">
        <v>31280</v>
      </c>
      <c r="L48" s="14">
        <f t="shared" si="6"/>
        <v>1638653.26</v>
      </c>
      <c r="M48" s="55">
        <f t="shared" si="9"/>
        <v>7.1946847656230245E-2</v>
      </c>
    </row>
    <row r="49" spans="1:13" hidden="1" x14ac:dyDescent="0.2">
      <c r="A49" s="19" t="s">
        <v>81</v>
      </c>
      <c r="B49" s="9" t="s">
        <v>82</v>
      </c>
      <c r="C49" s="14">
        <v>0</v>
      </c>
      <c r="D49" s="14"/>
      <c r="E49" s="14"/>
      <c r="F49" s="14"/>
      <c r="G49" s="14"/>
      <c r="H49" s="14"/>
      <c r="I49" s="14"/>
      <c r="J49" s="14">
        <f t="shared" si="8"/>
        <v>0</v>
      </c>
      <c r="K49" s="14">
        <v>0</v>
      </c>
      <c r="L49" s="14">
        <f t="shared" si="6"/>
        <v>0</v>
      </c>
      <c r="M49" s="55">
        <f t="shared" si="9"/>
        <v>0</v>
      </c>
    </row>
    <row r="50" spans="1:13" hidden="1" x14ac:dyDescent="0.2">
      <c r="A50" s="19" t="s">
        <v>83</v>
      </c>
      <c r="B50" s="9" t="s">
        <v>84</v>
      </c>
      <c r="C50" s="14">
        <v>0</v>
      </c>
      <c r="D50" s="14"/>
      <c r="E50" s="14"/>
      <c r="F50" s="14"/>
      <c r="G50" s="14"/>
      <c r="H50" s="14"/>
      <c r="I50" s="14"/>
      <c r="J50" s="14">
        <f t="shared" si="8"/>
        <v>0</v>
      </c>
      <c r="K50" s="14">
        <v>0</v>
      </c>
      <c r="L50" s="14">
        <f t="shared" si="6"/>
        <v>0</v>
      </c>
      <c r="M50" s="55">
        <f t="shared" si="9"/>
        <v>0</v>
      </c>
    </row>
    <row r="51" spans="1:13" x14ac:dyDescent="0.2">
      <c r="A51" s="19" t="s">
        <v>85</v>
      </c>
      <c r="B51" s="9" t="s">
        <v>86</v>
      </c>
      <c r="C51" s="14">
        <v>125004.8</v>
      </c>
      <c r="D51" s="14"/>
      <c r="E51" s="14"/>
      <c r="F51" s="14"/>
      <c r="G51" s="14"/>
      <c r="H51" s="14"/>
      <c r="I51" s="14"/>
      <c r="J51" s="14">
        <f t="shared" si="8"/>
        <v>125004.8</v>
      </c>
      <c r="K51" s="14">
        <v>1987.1999999999998</v>
      </c>
      <c r="L51" s="14">
        <f t="shared" si="6"/>
        <v>123017.60000000001</v>
      </c>
      <c r="M51" s="55">
        <f t="shared" si="9"/>
        <v>4.5707409099252144E-3</v>
      </c>
    </row>
    <row r="52" spans="1:13" x14ac:dyDescent="0.2">
      <c r="A52" s="19" t="s">
        <v>87</v>
      </c>
      <c r="B52" s="9" t="s">
        <v>88</v>
      </c>
      <c r="C52" s="14">
        <v>579657.19999999995</v>
      </c>
      <c r="D52" s="14"/>
      <c r="E52" s="14"/>
      <c r="F52" s="14"/>
      <c r="G52" s="14"/>
      <c r="H52" s="14"/>
      <c r="I52" s="14"/>
      <c r="J52" s="14">
        <f t="shared" si="8"/>
        <v>579657.19999999995</v>
      </c>
      <c r="K52" s="14">
        <v>40283.74</v>
      </c>
      <c r="L52" s="14">
        <f t="shared" si="6"/>
        <v>539373.46</v>
      </c>
      <c r="M52" s="55">
        <f t="shared" si="9"/>
        <v>9.265626933514029E-2</v>
      </c>
    </row>
    <row r="53" spans="1:13" x14ac:dyDescent="0.2">
      <c r="A53" s="19" t="s">
        <v>89</v>
      </c>
      <c r="B53" s="9" t="s">
        <v>90</v>
      </c>
      <c r="C53" s="14">
        <v>9000</v>
      </c>
      <c r="D53" s="14"/>
      <c r="E53" s="14"/>
      <c r="F53" s="14"/>
      <c r="G53" s="14"/>
      <c r="H53" s="14"/>
      <c r="I53" s="14"/>
      <c r="J53" s="14">
        <f t="shared" si="8"/>
        <v>9000</v>
      </c>
      <c r="K53" s="14">
        <v>0</v>
      </c>
      <c r="L53" s="14">
        <f t="shared" si="6"/>
        <v>9000</v>
      </c>
      <c r="M53" s="55">
        <f t="shared" si="9"/>
        <v>0</v>
      </c>
    </row>
    <row r="54" spans="1:13" x14ac:dyDescent="0.2">
      <c r="A54" s="19" t="s">
        <v>91</v>
      </c>
      <c r="B54" s="9" t="s">
        <v>92</v>
      </c>
      <c r="C54" s="14">
        <v>22500</v>
      </c>
      <c r="D54" s="14"/>
      <c r="E54" s="14"/>
      <c r="F54" s="14"/>
      <c r="G54" s="14"/>
      <c r="H54" s="14"/>
      <c r="I54" s="14"/>
      <c r="J54" s="14">
        <f t="shared" si="8"/>
        <v>22500</v>
      </c>
      <c r="K54" s="14">
        <v>0</v>
      </c>
      <c r="L54" s="14">
        <f t="shared" si="6"/>
        <v>22500</v>
      </c>
      <c r="M54" s="55">
        <f t="shared" si="9"/>
        <v>0</v>
      </c>
    </row>
    <row r="55" spans="1:13" x14ac:dyDescent="0.2">
      <c r="A55" s="19" t="s">
        <v>93</v>
      </c>
      <c r="B55" s="9" t="s">
        <v>94</v>
      </c>
      <c r="C55" s="14">
        <v>71000</v>
      </c>
      <c r="D55" s="14"/>
      <c r="E55" s="14"/>
      <c r="F55" s="14"/>
      <c r="G55" s="14"/>
      <c r="H55" s="14"/>
      <c r="I55" s="14"/>
      <c r="J55" s="14">
        <f t="shared" si="8"/>
        <v>71000</v>
      </c>
      <c r="K55" s="14">
        <v>0</v>
      </c>
      <c r="L55" s="14">
        <f t="shared" si="6"/>
        <v>71000</v>
      </c>
      <c r="M55" s="55">
        <f t="shared" si="9"/>
        <v>0</v>
      </c>
    </row>
    <row r="56" spans="1:13" hidden="1" x14ac:dyDescent="0.2">
      <c r="A56" s="19" t="s">
        <v>95</v>
      </c>
      <c r="B56" s="9" t="s">
        <v>96</v>
      </c>
      <c r="C56" s="14">
        <v>0</v>
      </c>
      <c r="D56" s="14"/>
      <c r="E56" s="14"/>
      <c r="F56" s="14"/>
      <c r="G56" s="14"/>
      <c r="H56" s="14"/>
      <c r="I56" s="14"/>
      <c r="J56" s="14">
        <f t="shared" si="8"/>
        <v>0</v>
      </c>
      <c r="K56" s="14">
        <v>0</v>
      </c>
      <c r="L56" s="14">
        <f t="shared" si="6"/>
        <v>0</v>
      </c>
      <c r="M56" s="55">
        <f t="shared" si="9"/>
        <v>0</v>
      </c>
    </row>
    <row r="57" spans="1:13" x14ac:dyDescent="0.2">
      <c r="A57" s="19" t="s">
        <v>97</v>
      </c>
      <c r="B57" s="9" t="s">
        <v>98</v>
      </c>
      <c r="C57" s="14">
        <v>5000</v>
      </c>
      <c r="D57" s="14"/>
      <c r="E57" s="14"/>
      <c r="F57" s="14"/>
      <c r="G57" s="14"/>
      <c r="H57" s="14"/>
      <c r="I57" s="14"/>
      <c r="J57" s="14">
        <f t="shared" si="8"/>
        <v>5000</v>
      </c>
      <c r="K57" s="14">
        <v>0</v>
      </c>
      <c r="L57" s="14">
        <f t="shared" si="6"/>
        <v>5000</v>
      </c>
      <c r="M57" s="55">
        <f t="shared" si="9"/>
        <v>0</v>
      </c>
    </row>
    <row r="58" spans="1:13" x14ac:dyDescent="0.2">
      <c r="A58" s="19" t="s">
        <v>99</v>
      </c>
      <c r="B58" s="9" t="s">
        <v>100</v>
      </c>
      <c r="C58" s="14">
        <v>1500</v>
      </c>
      <c r="D58" s="14"/>
      <c r="E58" s="14"/>
      <c r="F58" s="14"/>
      <c r="G58" s="14"/>
      <c r="H58" s="14"/>
      <c r="I58" s="14"/>
      <c r="J58" s="14">
        <f t="shared" si="8"/>
        <v>1500</v>
      </c>
      <c r="K58" s="14">
        <v>625</v>
      </c>
      <c r="L58" s="14">
        <f t="shared" si="6"/>
        <v>875</v>
      </c>
      <c r="M58" s="55">
        <f t="shared" si="9"/>
        <v>1.4375568985020427E-3</v>
      </c>
    </row>
    <row r="59" spans="1:13" x14ac:dyDescent="0.2">
      <c r="A59" s="19" t="s">
        <v>101</v>
      </c>
      <c r="B59" s="9" t="s">
        <v>102</v>
      </c>
      <c r="C59" s="14">
        <v>10000</v>
      </c>
      <c r="D59" s="14"/>
      <c r="E59" s="14"/>
      <c r="F59" s="14"/>
      <c r="G59" s="14"/>
      <c r="H59" s="14"/>
      <c r="I59" s="14"/>
      <c r="J59" s="14">
        <f t="shared" si="8"/>
        <v>10000</v>
      </c>
      <c r="K59" s="14">
        <v>0</v>
      </c>
      <c r="L59" s="14">
        <f t="shared" si="6"/>
        <v>10000</v>
      </c>
      <c r="M59" s="55">
        <f t="shared" si="9"/>
        <v>0</v>
      </c>
    </row>
    <row r="60" spans="1:13" x14ac:dyDescent="0.2">
      <c r="A60" s="19" t="s">
        <v>103</v>
      </c>
      <c r="B60" s="9" t="s">
        <v>104</v>
      </c>
      <c r="C60" s="14">
        <v>7300</v>
      </c>
      <c r="D60" s="14"/>
      <c r="E60" s="14"/>
      <c r="F60" s="14"/>
      <c r="G60" s="14"/>
      <c r="H60" s="14"/>
      <c r="I60" s="14"/>
      <c r="J60" s="14">
        <f t="shared" si="8"/>
        <v>7300</v>
      </c>
      <c r="K60" s="14">
        <v>1088.3400000000001</v>
      </c>
      <c r="L60" s="14">
        <f t="shared" si="6"/>
        <v>6211.66</v>
      </c>
      <c r="M60" s="55">
        <f t="shared" si="9"/>
        <v>2.5032810798651414E-3</v>
      </c>
    </row>
    <row r="61" spans="1:13" x14ac:dyDescent="0.2">
      <c r="A61" s="19" t="s">
        <v>105</v>
      </c>
      <c r="B61" s="9" t="s">
        <v>106</v>
      </c>
      <c r="C61" s="14">
        <v>5500</v>
      </c>
      <c r="D61" s="14"/>
      <c r="E61" s="14"/>
      <c r="F61" s="14"/>
      <c r="G61" s="14"/>
      <c r="H61" s="14"/>
      <c r="I61" s="14"/>
      <c r="J61" s="14">
        <f t="shared" si="8"/>
        <v>5500</v>
      </c>
      <c r="K61" s="14">
        <v>0</v>
      </c>
      <c r="L61" s="14">
        <f t="shared" si="6"/>
        <v>5500</v>
      </c>
      <c r="M61" s="55">
        <f t="shared" si="9"/>
        <v>0</v>
      </c>
    </row>
    <row r="62" spans="1:13" x14ac:dyDescent="0.2">
      <c r="A62" s="19" t="s">
        <v>107</v>
      </c>
      <c r="B62" s="9" t="s">
        <v>108</v>
      </c>
      <c r="C62" s="14">
        <v>283206.82</v>
      </c>
      <c r="D62" s="14"/>
      <c r="E62" s="14"/>
      <c r="F62" s="14"/>
      <c r="G62" s="14"/>
      <c r="H62" s="14"/>
      <c r="I62" s="14"/>
      <c r="J62" s="14">
        <f t="shared" si="8"/>
        <v>283206.82</v>
      </c>
      <c r="K62" s="14">
        <v>0</v>
      </c>
      <c r="L62" s="14">
        <f t="shared" si="6"/>
        <v>283206.82</v>
      </c>
      <c r="M62" s="55">
        <f t="shared" si="9"/>
        <v>0</v>
      </c>
    </row>
    <row r="63" spans="1:13" x14ac:dyDescent="0.2">
      <c r="A63" s="19" t="s">
        <v>109</v>
      </c>
      <c r="B63" s="9" t="s">
        <v>110</v>
      </c>
      <c r="C63" s="14">
        <v>260706.83</v>
      </c>
      <c r="D63" s="14"/>
      <c r="E63" s="14"/>
      <c r="F63" s="14"/>
      <c r="G63" s="14"/>
      <c r="H63" s="14"/>
      <c r="I63" s="14"/>
      <c r="J63" s="14">
        <f t="shared" si="8"/>
        <v>260706.83</v>
      </c>
      <c r="K63" s="14">
        <v>0</v>
      </c>
      <c r="L63" s="14">
        <f t="shared" si="6"/>
        <v>260706.83</v>
      </c>
      <c r="M63" s="55">
        <f t="shared" si="9"/>
        <v>0</v>
      </c>
    </row>
    <row r="64" spans="1:13" hidden="1" x14ac:dyDescent="0.2">
      <c r="A64" s="19" t="s">
        <v>111</v>
      </c>
      <c r="B64" s="9" t="s">
        <v>112</v>
      </c>
      <c r="C64" s="14">
        <v>0</v>
      </c>
      <c r="D64" s="14"/>
      <c r="E64" s="14"/>
      <c r="F64" s="14"/>
      <c r="G64" s="14"/>
      <c r="H64" s="14"/>
      <c r="I64" s="14"/>
      <c r="J64" s="14">
        <f t="shared" si="8"/>
        <v>0</v>
      </c>
      <c r="K64" s="14">
        <v>0</v>
      </c>
      <c r="L64" s="14">
        <f t="shared" si="6"/>
        <v>0</v>
      </c>
      <c r="M64" s="55">
        <f t="shared" si="9"/>
        <v>0</v>
      </c>
    </row>
    <row r="65" spans="1:13" x14ac:dyDescent="0.2">
      <c r="A65" s="19" t="s">
        <v>113</v>
      </c>
      <c r="B65" s="9" t="s">
        <v>114</v>
      </c>
      <c r="C65" s="14">
        <v>17000</v>
      </c>
      <c r="D65" s="14"/>
      <c r="E65" s="14"/>
      <c r="F65" s="14"/>
      <c r="G65" s="14"/>
      <c r="H65" s="14"/>
      <c r="I65" s="14"/>
      <c r="J65" s="14">
        <f t="shared" si="8"/>
        <v>17000</v>
      </c>
      <c r="K65" s="14">
        <v>3950</v>
      </c>
      <c r="L65" s="14">
        <f t="shared" si="6"/>
        <v>13050</v>
      </c>
      <c r="M65" s="55">
        <f t="shared" si="9"/>
        <v>9.0853595985329102E-3</v>
      </c>
    </row>
    <row r="66" spans="1:13" x14ac:dyDescent="0.2">
      <c r="A66" s="19" t="s">
        <v>115</v>
      </c>
      <c r="B66" s="9" t="s">
        <v>116</v>
      </c>
      <c r="C66" s="14">
        <v>54000</v>
      </c>
      <c r="D66" s="14"/>
      <c r="E66" s="14"/>
      <c r="F66" s="14"/>
      <c r="G66" s="14"/>
      <c r="H66" s="14"/>
      <c r="I66" s="14"/>
      <c r="J66" s="14">
        <f t="shared" si="8"/>
        <v>54000</v>
      </c>
      <c r="K66" s="14">
        <v>13500</v>
      </c>
      <c r="L66" s="14">
        <f t="shared" si="6"/>
        <v>40500</v>
      </c>
      <c r="M66" s="55">
        <f t="shared" si="9"/>
        <v>3.1051229007644125E-2</v>
      </c>
    </row>
    <row r="67" spans="1:13" x14ac:dyDescent="0.2">
      <c r="A67" s="19" t="s">
        <v>117</v>
      </c>
      <c r="B67" s="9" t="s">
        <v>118</v>
      </c>
      <c r="C67" s="14">
        <v>26000</v>
      </c>
      <c r="D67" s="14"/>
      <c r="E67" s="14"/>
      <c r="F67" s="14"/>
      <c r="G67" s="14"/>
      <c r="H67" s="14"/>
      <c r="I67" s="14"/>
      <c r="J67" s="14">
        <f t="shared" si="8"/>
        <v>26000</v>
      </c>
      <c r="K67" s="14">
        <v>810</v>
      </c>
      <c r="L67" s="14">
        <f t="shared" si="6"/>
        <v>25190</v>
      </c>
      <c r="M67" s="55">
        <f t="shared" si="9"/>
        <v>1.8630737404586476E-3</v>
      </c>
    </row>
    <row r="68" spans="1:13" x14ac:dyDescent="0.2">
      <c r="A68" s="19" t="s">
        <v>119</v>
      </c>
      <c r="B68" s="9" t="s">
        <v>120</v>
      </c>
      <c r="C68" s="14">
        <v>12687.970000000001</v>
      </c>
      <c r="D68" s="14"/>
      <c r="E68" s="14"/>
      <c r="F68" s="14"/>
      <c r="G68" s="14"/>
      <c r="H68" s="14"/>
      <c r="I68" s="14"/>
      <c r="J68" s="14">
        <f t="shared" si="8"/>
        <v>12687.970000000001</v>
      </c>
      <c r="K68" s="14">
        <v>0</v>
      </c>
      <c r="L68" s="14">
        <f t="shared" si="6"/>
        <v>12687.970000000001</v>
      </c>
      <c r="M68" s="55">
        <f t="shared" si="9"/>
        <v>0</v>
      </c>
    </row>
    <row r="69" spans="1:13" x14ac:dyDescent="0.2">
      <c r="A69" s="19" t="s">
        <v>121</v>
      </c>
      <c r="B69" s="9" t="s">
        <v>122</v>
      </c>
      <c r="C69" s="14">
        <v>5600</v>
      </c>
      <c r="D69" s="14"/>
      <c r="E69" s="14"/>
      <c r="F69" s="14"/>
      <c r="G69" s="14"/>
      <c r="H69" s="14"/>
      <c r="I69" s="14"/>
      <c r="J69" s="14">
        <f t="shared" si="8"/>
        <v>5600</v>
      </c>
      <c r="K69" s="14">
        <v>800</v>
      </c>
      <c r="L69" s="14">
        <f t="shared" si="6"/>
        <v>4800</v>
      </c>
      <c r="M69" s="55">
        <f t="shared" si="9"/>
        <v>1.8400728300826147E-3</v>
      </c>
    </row>
    <row r="70" spans="1:13" x14ac:dyDescent="0.2">
      <c r="A70" s="19" t="s">
        <v>123</v>
      </c>
      <c r="B70" s="9" t="s">
        <v>124</v>
      </c>
      <c r="C70" s="14">
        <v>208565.45</v>
      </c>
      <c r="D70" s="14"/>
      <c r="E70" s="14"/>
      <c r="F70" s="14"/>
      <c r="G70" s="14"/>
      <c r="H70" s="14"/>
      <c r="I70" s="14"/>
      <c r="J70" s="14">
        <f t="shared" si="8"/>
        <v>208565.45</v>
      </c>
      <c r="K70" s="14">
        <v>0</v>
      </c>
      <c r="L70" s="14">
        <f t="shared" si="6"/>
        <v>208565.45</v>
      </c>
      <c r="M70" s="55">
        <f t="shared" si="9"/>
        <v>0</v>
      </c>
    </row>
    <row r="71" spans="1:13" x14ac:dyDescent="0.2">
      <c r="A71" s="19" t="s">
        <v>125</v>
      </c>
      <c r="B71" s="9" t="s">
        <v>126</v>
      </c>
      <c r="C71" s="14">
        <v>228200</v>
      </c>
      <c r="D71" s="14"/>
      <c r="E71" s="14"/>
      <c r="F71" s="14"/>
      <c r="G71" s="14"/>
      <c r="H71" s="14"/>
      <c r="I71" s="14"/>
      <c r="J71" s="14">
        <f t="shared" si="8"/>
        <v>228200</v>
      </c>
      <c r="K71" s="14">
        <v>43900</v>
      </c>
      <c r="L71" s="14">
        <f t="shared" si="6"/>
        <v>184300</v>
      </c>
      <c r="M71" s="55">
        <f t="shared" si="9"/>
        <v>0.10097399655078348</v>
      </c>
    </row>
    <row r="72" spans="1:13" x14ac:dyDescent="0.2">
      <c r="A72" s="19" t="s">
        <v>127</v>
      </c>
      <c r="B72" s="9" t="s">
        <v>128</v>
      </c>
      <c r="C72" s="14">
        <v>8000</v>
      </c>
      <c r="D72" s="14"/>
      <c r="E72" s="14"/>
      <c r="F72" s="14"/>
      <c r="G72" s="14"/>
      <c r="H72" s="14"/>
      <c r="I72" s="14"/>
      <c r="J72" s="14">
        <f t="shared" si="8"/>
        <v>8000</v>
      </c>
      <c r="K72" s="14">
        <v>0</v>
      </c>
      <c r="L72" s="14">
        <f t="shared" si="6"/>
        <v>8000</v>
      </c>
      <c r="M72" s="55">
        <f t="shared" si="9"/>
        <v>0</v>
      </c>
    </row>
    <row r="73" spans="1:13" x14ac:dyDescent="0.2">
      <c r="A73" s="19" t="s">
        <v>129</v>
      </c>
      <c r="B73" s="9" t="s">
        <v>130</v>
      </c>
      <c r="C73" s="14">
        <v>2500</v>
      </c>
      <c r="D73" s="14"/>
      <c r="E73" s="14"/>
      <c r="F73" s="14"/>
      <c r="G73" s="14"/>
      <c r="H73" s="14"/>
      <c r="I73" s="14"/>
      <c r="J73" s="14">
        <f t="shared" si="8"/>
        <v>2500</v>
      </c>
      <c r="K73" s="14">
        <v>506.15999999999997</v>
      </c>
      <c r="L73" s="14">
        <f t="shared" si="6"/>
        <v>1993.8400000000001</v>
      </c>
      <c r="M73" s="55">
        <f t="shared" si="9"/>
        <v>1.1642140795932703E-3</v>
      </c>
    </row>
    <row r="74" spans="1:13" x14ac:dyDescent="0.2">
      <c r="A74" s="19" t="s">
        <v>131</v>
      </c>
      <c r="B74" s="9" t="s">
        <v>132</v>
      </c>
      <c r="C74" s="14">
        <v>5000</v>
      </c>
      <c r="D74" s="14"/>
      <c r="E74" s="14"/>
      <c r="F74" s="14"/>
      <c r="G74" s="14"/>
      <c r="H74" s="14"/>
      <c r="I74" s="14"/>
      <c r="J74" s="14">
        <f t="shared" si="8"/>
        <v>5000</v>
      </c>
      <c r="K74" s="14">
        <v>313.60000000000002</v>
      </c>
      <c r="L74" s="14">
        <f t="shared" si="6"/>
        <v>4686.3999999999996</v>
      </c>
      <c r="M74" s="55">
        <f t="shared" si="9"/>
        <v>7.2130854939238503E-4</v>
      </c>
    </row>
    <row r="75" spans="1:13" x14ac:dyDescent="0.2">
      <c r="A75" s="19" t="s">
        <v>133</v>
      </c>
      <c r="B75" s="9" t="s">
        <v>134</v>
      </c>
      <c r="C75" s="14">
        <v>28450</v>
      </c>
      <c r="D75" s="14"/>
      <c r="E75" s="14"/>
      <c r="F75" s="14"/>
      <c r="G75" s="14"/>
      <c r="H75" s="14"/>
      <c r="I75" s="14"/>
      <c r="J75" s="14">
        <f t="shared" si="8"/>
        <v>28450</v>
      </c>
      <c r="K75" s="14">
        <v>0</v>
      </c>
      <c r="L75" s="14">
        <f t="shared" si="6"/>
        <v>28450</v>
      </c>
      <c r="M75" s="55">
        <f t="shared" si="9"/>
        <v>0</v>
      </c>
    </row>
    <row r="76" spans="1:13" x14ac:dyDescent="0.2">
      <c r="A76" s="19" t="s">
        <v>135</v>
      </c>
      <c r="B76" s="9" t="s">
        <v>136</v>
      </c>
      <c r="C76" s="14">
        <v>12200</v>
      </c>
      <c r="D76" s="14"/>
      <c r="E76" s="14"/>
      <c r="F76" s="14"/>
      <c r="G76" s="14"/>
      <c r="H76" s="14"/>
      <c r="I76" s="14"/>
      <c r="J76" s="14">
        <f t="shared" si="8"/>
        <v>12200</v>
      </c>
      <c r="K76" s="14">
        <v>216</v>
      </c>
      <c r="L76" s="14">
        <f t="shared" si="6"/>
        <v>11984</v>
      </c>
      <c r="M76" s="55">
        <f t="shared" si="9"/>
        <v>4.9681966412230599E-4</v>
      </c>
    </row>
    <row r="77" spans="1:13" x14ac:dyDescent="0.2">
      <c r="A77" s="19"/>
      <c r="B77" s="9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55"/>
    </row>
    <row r="78" spans="1:13" x14ac:dyDescent="0.2">
      <c r="A78" s="19"/>
      <c r="B78" s="9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55"/>
    </row>
    <row r="79" spans="1:13" ht="15.75" x14ac:dyDescent="0.25">
      <c r="A79" s="18">
        <v>2</v>
      </c>
      <c r="B79" s="17" t="s">
        <v>137</v>
      </c>
      <c r="C79" s="13"/>
      <c r="D79" s="14"/>
      <c r="E79" s="14"/>
      <c r="F79" s="14"/>
      <c r="G79" s="14"/>
      <c r="H79" s="14"/>
      <c r="I79" s="14"/>
      <c r="J79" s="14"/>
      <c r="K79" s="14"/>
      <c r="L79" s="14"/>
      <c r="M79" s="55"/>
    </row>
    <row r="80" spans="1:13" x14ac:dyDescent="0.2">
      <c r="A80" s="19" t="s">
        <v>138</v>
      </c>
      <c r="B80" s="9" t="s">
        <v>139</v>
      </c>
      <c r="C80" s="14">
        <v>129100</v>
      </c>
      <c r="D80" s="14"/>
      <c r="E80" s="14"/>
      <c r="F80" s="14"/>
      <c r="G80" s="14"/>
      <c r="H80" s="14"/>
      <c r="I80" s="14"/>
      <c r="J80" s="14">
        <f t="shared" si="8"/>
        <v>129100</v>
      </c>
      <c r="K80" s="14">
        <v>11591.3</v>
      </c>
      <c r="L80" s="14">
        <f t="shared" si="6"/>
        <v>117508.7</v>
      </c>
      <c r="M80" s="55">
        <f t="shared" ref="M80:M116" si="10">K80/$K$136</f>
        <v>2.6661045244170765E-2</v>
      </c>
    </row>
    <row r="81" spans="1:13" x14ac:dyDescent="0.2">
      <c r="A81" s="19">
        <v>214</v>
      </c>
      <c r="B81" s="9" t="s">
        <v>140</v>
      </c>
      <c r="C81" s="14">
        <v>52141.36</v>
      </c>
      <c r="D81" s="14"/>
      <c r="E81" s="14"/>
      <c r="F81" s="14"/>
      <c r="G81" s="14"/>
      <c r="H81" s="14"/>
      <c r="I81" s="14"/>
      <c r="J81" s="14">
        <f t="shared" si="8"/>
        <v>52141.36</v>
      </c>
      <c r="K81" s="14">
        <v>0</v>
      </c>
      <c r="L81" s="14">
        <f t="shared" si="6"/>
        <v>52141.36</v>
      </c>
      <c r="M81" s="55">
        <f t="shared" si="10"/>
        <v>0</v>
      </c>
    </row>
    <row r="82" spans="1:13" hidden="1" x14ac:dyDescent="0.2">
      <c r="A82" s="19" t="s">
        <v>141</v>
      </c>
      <c r="B82" s="9" t="s">
        <v>142</v>
      </c>
      <c r="C82" s="14">
        <v>0</v>
      </c>
      <c r="D82" s="14"/>
      <c r="E82" s="14"/>
      <c r="F82" s="14"/>
      <c r="G82" s="14"/>
      <c r="H82" s="14"/>
      <c r="I82" s="14"/>
      <c r="J82" s="14">
        <f t="shared" si="8"/>
        <v>0</v>
      </c>
      <c r="K82" s="14">
        <v>0</v>
      </c>
      <c r="L82" s="14">
        <f t="shared" si="6"/>
        <v>0</v>
      </c>
      <c r="M82" s="55">
        <f t="shared" si="10"/>
        <v>0</v>
      </c>
    </row>
    <row r="83" spans="1:13" x14ac:dyDescent="0.2">
      <c r="A83" s="19">
        <v>223</v>
      </c>
      <c r="B83" s="9" t="s">
        <v>143</v>
      </c>
      <c r="C83" s="14">
        <v>260706.82</v>
      </c>
      <c r="D83" s="14"/>
      <c r="E83" s="14"/>
      <c r="F83" s="14"/>
      <c r="G83" s="14"/>
      <c r="H83" s="14"/>
      <c r="I83" s="14"/>
      <c r="J83" s="14">
        <f t="shared" si="8"/>
        <v>260706.82</v>
      </c>
      <c r="K83" s="14">
        <v>0</v>
      </c>
      <c r="L83" s="14">
        <f t="shared" si="6"/>
        <v>260706.82</v>
      </c>
      <c r="M83" s="55">
        <f t="shared" si="10"/>
        <v>0</v>
      </c>
    </row>
    <row r="84" spans="1:13" x14ac:dyDescent="0.2">
      <c r="A84" s="19">
        <v>229</v>
      </c>
      <c r="B84" s="9" t="s">
        <v>144</v>
      </c>
      <c r="C84" s="14">
        <v>260706.82</v>
      </c>
      <c r="D84" s="14"/>
      <c r="E84" s="14"/>
      <c r="F84" s="14"/>
      <c r="G84" s="14"/>
      <c r="H84" s="14"/>
      <c r="I84" s="14"/>
      <c r="J84" s="14">
        <f t="shared" si="8"/>
        <v>260706.82</v>
      </c>
      <c r="K84" s="14">
        <v>0</v>
      </c>
      <c r="L84" s="14">
        <f t="shared" si="6"/>
        <v>260706.82</v>
      </c>
      <c r="M84" s="55">
        <f t="shared" si="10"/>
        <v>0</v>
      </c>
    </row>
    <row r="85" spans="1:13" x14ac:dyDescent="0.2">
      <c r="A85" s="19" t="s">
        <v>145</v>
      </c>
      <c r="B85" s="9" t="s">
        <v>146</v>
      </c>
      <c r="C85" s="14">
        <v>3750</v>
      </c>
      <c r="D85" s="14"/>
      <c r="E85" s="14"/>
      <c r="F85" s="14"/>
      <c r="G85" s="14"/>
      <c r="H85" s="14"/>
      <c r="I85" s="14"/>
      <c r="J85" s="14">
        <f t="shared" si="8"/>
        <v>3750</v>
      </c>
      <c r="K85" s="14">
        <v>200</v>
      </c>
      <c r="L85" s="14">
        <f t="shared" si="6"/>
        <v>3550</v>
      </c>
      <c r="M85" s="55">
        <f t="shared" si="10"/>
        <v>4.6001820752065368E-4</v>
      </c>
    </row>
    <row r="86" spans="1:13" x14ac:dyDescent="0.2">
      <c r="A86" s="19" t="s">
        <v>147</v>
      </c>
      <c r="B86" s="9" t="s">
        <v>148</v>
      </c>
      <c r="C86" s="14">
        <v>82800</v>
      </c>
      <c r="D86" s="14"/>
      <c r="E86" s="14"/>
      <c r="F86" s="14"/>
      <c r="G86" s="14"/>
      <c r="H86" s="14"/>
      <c r="I86" s="14"/>
      <c r="J86" s="14">
        <f t="shared" si="8"/>
        <v>82800</v>
      </c>
      <c r="K86" s="14">
        <v>0</v>
      </c>
      <c r="L86" s="14">
        <f t="shared" si="6"/>
        <v>82800</v>
      </c>
      <c r="M86" s="55">
        <f t="shared" si="10"/>
        <v>0</v>
      </c>
    </row>
    <row r="87" spans="1:13" x14ac:dyDescent="0.2">
      <c r="A87" s="19" t="s">
        <v>149</v>
      </c>
      <c r="B87" s="9" t="s">
        <v>150</v>
      </c>
      <c r="C87" s="14">
        <v>5200</v>
      </c>
      <c r="D87" s="14"/>
      <c r="E87" s="14"/>
      <c r="F87" s="14"/>
      <c r="G87" s="14"/>
      <c r="H87" s="14"/>
      <c r="I87" s="14"/>
      <c r="J87" s="14">
        <f t="shared" si="8"/>
        <v>5200</v>
      </c>
      <c r="K87" s="14">
        <v>620</v>
      </c>
      <c r="L87" s="14">
        <f t="shared" si="6"/>
        <v>4580</v>
      </c>
      <c r="M87" s="55">
        <f t="shared" si="10"/>
        <v>1.4260564433140265E-3</v>
      </c>
    </row>
    <row r="88" spans="1:13" x14ac:dyDescent="0.2">
      <c r="A88" s="19" t="s">
        <v>151</v>
      </c>
      <c r="B88" s="9" t="s">
        <v>152</v>
      </c>
      <c r="C88" s="14">
        <v>1500</v>
      </c>
      <c r="D88" s="14"/>
      <c r="E88" s="14"/>
      <c r="F88" s="14"/>
      <c r="G88" s="14"/>
      <c r="H88" s="14"/>
      <c r="I88" s="14"/>
      <c r="J88" s="14">
        <f t="shared" si="8"/>
        <v>1500</v>
      </c>
      <c r="K88" s="14">
        <v>350.1</v>
      </c>
      <c r="L88" s="14">
        <f t="shared" si="6"/>
        <v>1149.9000000000001</v>
      </c>
      <c r="M88" s="55">
        <f t="shared" si="10"/>
        <v>8.0526187226490434E-4</v>
      </c>
    </row>
    <row r="89" spans="1:13" x14ac:dyDescent="0.2">
      <c r="A89" s="19" t="s">
        <v>153</v>
      </c>
      <c r="B89" s="9" t="s">
        <v>154</v>
      </c>
      <c r="C89" s="14">
        <v>2250</v>
      </c>
      <c r="D89" s="14"/>
      <c r="E89" s="14"/>
      <c r="F89" s="14"/>
      <c r="G89" s="14"/>
      <c r="H89" s="14"/>
      <c r="I89" s="14"/>
      <c r="J89" s="14">
        <f t="shared" si="8"/>
        <v>2250</v>
      </c>
      <c r="K89" s="14">
        <v>678</v>
      </c>
      <c r="L89" s="14">
        <f t="shared" si="6"/>
        <v>1572</v>
      </c>
      <c r="M89" s="55">
        <f t="shared" si="10"/>
        <v>1.5594617234950161E-3</v>
      </c>
    </row>
    <row r="90" spans="1:13" x14ac:dyDescent="0.2">
      <c r="A90" s="19" t="s">
        <v>155</v>
      </c>
      <c r="B90" s="9" t="s">
        <v>156</v>
      </c>
      <c r="C90" s="14">
        <v>1000</v>
      </c>
      <c r="D90" s="14"/>
      <c r="E90" s="14"/>
      <c r="F90" s="14"/>
      <c r="G90" s="14"/>
      <c r="H90" s="14"/>
      <c r="I90" s="14"/>
      <c r="J90" s="14">
        <f t="shared" si="8"/>
        <v>1000</v>
      </c>
      <c r="K90" s="14">
        <v>15</v>
      </c>
      <c r="L90" s="14">
        <f t="shared" si="6"/>
        <v>985</v>
      </c>
      <c r="M90" s="55">
        <f t="shared" si="10"/>
        <v>3.450136556404903E-5</v>
      </c>
    </row>
    <row r="91" spans="1:13" x14ac:dyDescent="0.2">
      <c r="A91" s="19" t="s">
        <v>157</v>
      </c>
      <c r="B91" s="9" t="s">
        <v>158</v>
      </c>
      <c r="C91" s="14">
        <v>1000</v>
      </c>
      <c r="D91" s="14"/>
      <c r="E91" s="14"/>
      <c r="F91" s="14"/>
      <c r="G91" s="14"/>
      <c r="H91" s="14"/>
      <c r="I91" s="14"/>
      <c r="J91" s="14">
        <f t="shared" si="8"/>
        <v>1000</v>
      </c>
      <c r="K91" s="14">
        <v>0</v>
      </c>
      <c r="L91" s="14">
        <f t="shared" si="6"/>
        <v>1000</v>
      </c>
      <c r="M91" s="55">
        <f t="shared" si="10"/>
        <v>0</v>
      </c>
    </row>
    <row r="92" spans="1:13" x14ac:dyDescent="0.2">
      <c r="A92" s="19" t="s">
        <v>159</v>
      </c>
      <c r="B92" s="9" t="s">
        <v>160</v>
      </c>
      <c r="C92" s="14">
        <v>800</v>
      </c>
      <c r="D92" s="14"/>
      <c r="E92" s="14"/>
      <c r="F92" s="14"/>
      <c r="G92" s="14"/>
      <c r="H92" s="14"/>
      <c r="I92" s="14"/>
      <c r="J92" s="14">
        <f t="shared" si="8"/>
        <v>800</v>
      </c>
      <c r="K92" s="14">
        <v>0</v>
      </c>
      <c r="L92" s="14">
        <f t="shared" si="6"/>
        <v>800</v>
      </c>
      <c r="M92" s="55">
        <f t="shared" si="10"/>
        <v>0</v>
      </c>
    </row>
    <row r="93" spans="1:13" x14ac:dyDescent="0.2">
      <c r="A93" s="19" t="s">
        <v>161</v>
      </c>
      <c r="B93" s="9" t="s">
        <v>162</v>
      </c>
      <c r="C93" s="14">
        <v>8500</v>
      </c>
      <c r="D93" s="14"/>
      <c r="E93" s="14"/>
      <c r="F93" s="14"/>
      <c r="G93" s="14"/>
      <c r="H93" s="14"/>
      <c r="I93" s="14"/>
      <c r="J93" s="14">
        <f t="shared" si="8"/>
        <v>8500</v>
      </c>
      <c r="K93" s="14">
        <v>1140.4000000000001</v>
      </c>
      <c r="L93" s="14">
        <f t="shared" si="6"/>
        <v>7359.6</v>
      </c>
      <c r="M93" s="55">
        <f t="shared" si="10"/>
        <v>2.6230238192827674E-3</v>
      </c>
    </row>
    <row r="94" spans="1:13" x14ac:dyDescent="0.2">
      <c r="A94" s="19" t="s">
        <v>163</v>
      </c>
      <c r="B94" s="9" t="s">
        <v>164</v>
      </c>
      <c r="C94" s="14">
        <v>5000</v>
      </c>
      <c r="D94" s="14"/>
      <c r="E94" s="14"/>
      <c r="F94" s="14"/>
      <c r="G94" s="14"/>
      <c r="H94" s="14"/>
      <c r="I94" s="14"/>
      <c r="J94" s="14">
        <f t="shared" si="8"/>
        <v>5000</v>
      </c>
      <c r="K94" s="14">
        <v>63.85</v>
      </c>
      <c r="L94" s="14">
        <f t="shared" ref="L94:L135" si="11">J94-K94</f>
        <v>4936.1499999999996</v>
      </c>
      <c r="M94" s="55">
        <f t="shared" si="10"/>
        <v>1.468608127509687E-4</v>
      </c>
    </row>
    <row r="95" spans="1:13" x14ac:dyDescent="0.2">
      <c r="A95" s="19" t="s">
        <v>165</v>
      </c>
      <c r="B95" s="9" t="s">
        <v>166</v>
      </c>
      <c r="C95" s="14">
        <v>35000</v>
      </c>
      <c r="D95" s="14"/>
      <c r="E95" s="14"/>
      <c r="F95" s="14"/>
      <c r="G95" s="14"/>
      <c r="H95" s="14"/>
      <c r="I95" s="14"/>
      <c r="J95" s="14">
        <f t="shared" si="8"/>
        <v>35000</v>
      </c>
      <c r="K95" s="14">
        <v>3465</v>
      </c>
      <c r="L95" s="14">
        <f t="shared" si="11"/>
        <v>31535</v>
      </c>
      <c r="M95" s="55">
        <f t="shared" si="10"/>
        <v>7.9698154452953248E-3</v>
      </c>
    </row>
    <row r="96" spans="1:13" x14ac:dyDescent="0.2">
      <c r="A96" s="19" t="s">
        <v>167</v>
      </c>
      <c r="B96" s="9" t="s">
        <v>168</v>
      </c>
      <c r="C96" s="14">
        <v>136453.41</v>
      </c>
      <c r="D96" s="14"/>
      <c r="E96" s="14"/>
      <c r="F96" s="14"/>
      <c r="G96" s="14"/>
      <c r="H96" s="14"/>
      <c r="I96" s="14"/>
      <c r="J96" s="14">
        <f t="shared" si="8"/>
        <v>136453.41</v>
      </c>
      <c r="K96" s="14">
        <v>36.799999999999997</v>
      </c>
      <c r="L96" s="14">
        <f t="shared" si="11"/>
        <v>136416.61000000002</v>
      </c>
      <c r="M96" s="55">
        <f t="shared" si="10"/>
        <v>8.4643350183800274E-5</v>
      </c>
    </row>
    <row r="97" spans="1:13" x14ac:dyDescent="0.2">
      <c r="A97" s="19" t="s">
        <v>169</v>
      </c>
      <c r="B97" s="9" t="s">
        <v>170</v>
      </c>
      <c r="C97" s="14">
        <v>1500</v>
      </c>
      <c r="D97" s="14"/>
      <c r="E97" s="14"/>
      <c r="F97" s="14"/>
      <c r="G97" s="14"/>
      <c r="H97" s="14"/>
      <c r="I97" s="14"/>
      <c r="J97" s="14">
        <f t="shared" si="8"/>
        <v>1500</v>
      </c>
      <c r="K97" s="14">
        <v>0</v>
      </c>
      <c r="L97" s="14">
        <f t="shared" si="11"/>
        <v>1500</v>
      </c>
      <c r="M97" s="55">
        <f t="shared" si="10"/>
        <v>0</v>
      </c>
    </row>
    <row r="98" spans="1:13" x14ac:dyDescent="0.2">
      <c r="A98" s="19" t="s">
        <v>171</v>
      </c>
      <c r="B98" s="9" t="s">
        <v>172</v>
      </c>
      <c r="C98" s="14">
        <v>331699.31</v>
      </c>
      <c r="D98" s="14"/>
      <c r="E98" s="14"/>
      <c r="F98" s="14"/>
      <c r="G98" s="14"/>
      <c r="H98" s="14"/>
      <c r="I98" s="14"/>
      <c r="J98" s="14">
        <f t="shared" si="8"/>
        <v>331699.31</v>
      </c>
      <c r="K98" s="14">
        <v>0</v>
      </c>
      <c r="L98" s="14">
        <f t="shared" si="11"/>
        <v>331699.31</v>
      </c>
      <c r="M98" s="55">
        <f t="shared" si="10"/>
        <v>0</v>
      </c>
    </row>
    <row r="99" spans="1:13" x14ac:dyDescent="0.2">
      <c r="A99" s="19">
        <v>272</v>
      </c>
      <c r="B99" s="9" t="s">
        <v>173</v>
      </c>
      <c r="C99" s="14">
        <v>52141.36</v>
      </c>
      <c r="D99" s="14"/>
      <c r="E99" s="14"/>
      <c r="F99" s="14"/>
      <c r="G99" s="14"/>
      <c r="H99" s="14"/>
      <c r="I99" s="14"/>
      <c r="J99" s="14">
        <f t="shared" si="8"/>
        <v>52141.36</v>
      </c>
      <c r="K99" s="14">
        <v>0</v>
      </c>
      <c r="L99" s="14">
        <f t="shared" si="11"/>
        <v>52141.36</v>
      </c>
      <c r="M99" s="55">
        <f t="shared" si="10"/>
        <v>0</v>
      </c>
    </row>
    <row r="100" spans="1:13" x14ac:dyDescent="0.2">
      <c r="A100" s="19" t="s">
        <v>174</v>
      </c>
      <c r="B100" s="9" t="s">
        <v>175</v>
      </c>
      <c r="C100" s="14">
        <v>52141.36</v>
      </c>
      <c r="D100" s="14"/>
      <c r="E100" s="14"/>
      <c r="F100" s="14"/>
      <c r="G100" s="14"/>
      <c r="H100" s="14"/>
      <c r="I100" s="14"/>
      <c r="J100" s="14">
        <f t="shared" si="8"/>
        <v>52141.36</v>
      </c>
      <c r="K100" s="14">
        <v>0</v>
      </c>
      <c r="L100" s="14">
        <f t="shared" si="11"/>
        <v>52141.36</v>
      </c>
      <c r="M100" s="55">
        <f t="shared" si="10"/>
        <v>0</v>
      </c>
    </row>
    <row r="101" spans="1:13" x14ac:dyDescent="0.2">
      <c r="A101" s="19">
        <v>274</v>
      </c>
      <c r="B101" s="9" t="s">
        <v>176</v>
      </c>
      <c r="C101" s="14">
        <v>261456.82</v>
      </c>
      <c r="D101" s="14"/>
      <c r="E101" s="14"/>
      <c r="F101" s="14"/>
      <c r="G101" s="14"/>
      <c r="H101" s="14"/>
      <c r="I101" s="14"/>
      <c r="J101" s="14">
        <f t="shared" si="8"/>
        <v>261456.82</v>
      </c>
      <c r="K101" s="14">
        <v>0</v>
      </c>
      <c r="L101" s="14">
        <f t="shared" si="11"/>
        <v>261456.82</v>
      </c>
      <c r="M101" s="55">
        <f t="shared" si="10"/>
        <v>0</v>
      </c>
    </row>
    <row r="102" spans="1:13" x14ac:dyDescent="0.2">
      <c r="A102" s="19">
        <v>275</v>
      </c>
      <c r="B102" s="9" t="s">
        <v>177</v>
      </c>
      <c r="C102" s="14">
        <v>260706.82</v>
      </c>
      <c r="D102" s="14"/>
      <c r="E102" s="14"/>
      <c r="F102" s="14"/>
      <c r="G102" s="14"/>
      <c r="H102" s="14"/>
      <c r="I102" s="14"/>
      <c r="J102" s="14">
        <f t="shared" si="8"/>
        <v>260706.82</v>
      </c>
      <c r="K102" s="14">
        <v>0</v>
      </c>
      <c r="L102" s="14">
        <f t="shared" si="11"/>
        <v>260706.82</v>
      </c>
      <c r="M102" s="55">
        <f t="shared" si="10"/>
        <v>0</v>
      </c>
    </row>
    <row r="103" spans="1:13" x14ac:dyDescent="0.2">
      <c r="A103" s="19">
        <v>279</v>
      </c>
      <c r="B103" s="9" t="s">
        <v>178</v>
      </c>
      <c r="C103" s="14">
        <v>261456.82</v>
      </c>
      <c r="D103" s="14"/>
      <c r="E103" s="14"/>
      <c r="F103" s="14"/>
      <c r="G103" s="14"/>
      <c r="H103" s="14"/>
      <c r="I103" s="14"/>
      <c r="J103" s="14">
        <f t="shared" si="8"/>
        <v>261456.82</v>
      </c>
      <c r="K103" s="14">
        <v>0</v>
      </c>
      <c r="L103" s="14">
        <f t="shared" si="11"/>
        <v>261456.82</v>
      </c>
      <c r="M103" s="55">
        <f t="shared" si="10"/>
        <v>0</v>
      </c>
    </row>
    <row r="104" spans="1:13" x14ac:dyDescent="0.2">
      <c r="A104" s="19">
        <v>281</v>
      </c>
      <c r="B104" s="9" t="s">
        <v>179</v>
      </c>
      <c r="C104" s="14">
        <v>260706.82</v>
      </c>
      <c r="D104" s="14"/>
      <c r="E104" s="14"/>
      <c r="F104" s="14"/>
      <c r="G104" s="14"/>
      <c r="H104" s="14"/>
      <c r="I104" s="14"/>
      <c r="J104" s="14">
        <f t="shared" si="8"/>
        <v>260706.82</v>
      </c>
      <c r="K104" s="14">
        <v>0</v>
      </c>
      <c r="L104" s="14">
        <f t="shared" si="11"/>
        <v>260706.82</v>
      </c>
      <c r="M104" s="55">
        <f t="shared" si="10"/>
        <v>0</v>
      </c>
    </row>
    <row r="105" spans="1:13" x14ac:dyDescent="0.2">
      <c r="A105" s="19" t="s">
        <v>180</v>
      </c>
      <c r="B105" s="9" t="s">
        <v>181</v>
      </c>
      <c r="C105" s="14">
        <v>1500</v>
      </c>
      <c r="D105" s="14"/>
      <c r="E105" s="14"/>
      <c r="F105" s="14"/>
      <c r="G105" s="14"/>
      <c r="H105" s="14"/>
      <c r="I105" s="14"/>
      <c r="J105" s="14">
        <f t="shared" si="8"/>
        <v>1500</v>
      </c>
      <c r="K105" s="14">
        <v>232.5</v>
      </c>
      <c r="L105" s="14">
        <f t="shared" si="11"/>
        <v>1267.5</v>
      </c>
      <c r="M105" s="55">
        <f t="shared" si="10"/>
        <v>5.3477116624275998E-4</v>
      </c>
    </row>
    <row r="106" spans="1:13" x14ac:dyDescent="0.2">
      <c r="A106" s="19" t="s">
        <v>182</v>
      </c>
      <c r="B106" s="9" t="s">
        <v>183</v>
      </c>
      <c r="C106" s="14">
        <v>263206.82</v>
      </c>
      <c r="D106" s="14"/>
      <c r="E106" s="14"/>
      <c r="F106" s="14"/>
      <c r="G106" s="14"/>
      <c r="H106" s="14"/>
      <c r="I106" s="14"/>
      <c r="J106" s="14">
        <f t="shared" si="8"/>
        <v>263206.82</v>
      </c>
      <c r="K106" s="14">
        <v>0</v>
      </c>
      <c r="L106" s="14">
        <f t="shared" si="11"/>
        <v>263206.82</v>
      </c>
      <c r="M106" s="55">
        <f t="shared" si="10"/>
        <v>0</v>
      </c>
    </row>
    <row r="107" spans="1:13" x14ac:dyDescent="0.2">
      <c r="A107" s="19" t="s">
        <v>184</v>
      </c>
      <c r="B107" s="9" t="s">
        <v>185</v>
      </c>
      <c r="C107" s="14">
        <v>932056.99</v>
      </c>
      <c r="D107" s="14"/>
      <c r="E107" s="14"/>
      <c r="F107" s="14"/>
      <c r="G107" s="14"/>
      <c r="H107" s="14"/>
      <c r="I107" s="14"/>
      <c r="J107" s="14">
        <f t="shared" si="8"/>
        <v>932056.99</v>
      </c>
      <c r="K107" s="14">
        <v>0</v>
      </c>
      <c r="L107" s="14">
        <f t="shared" si="11"/>
        <v>932056.99</v>
      </c>
      <c r="M107" s="55">
        <f t="shared" si="10"/>
        <v>0</v>
      </c>
    </row>
    <row r="108" spans="1:13" x14ac:dyDescent="0.2">
      <c r="A108" s="19">
        <v>286</v>
      </c>
      <c r="B108" s="9" t="s">
        <v>186</v>
      </c>
      <c r="C108" s="14">
        <v>2000</v>
      </c>
      <c r="D108" s="14"/>
      <c r="E108" s="14"/>
      <c r="F108" s="14"/>
      <c r="G108" s="14"/>
      <c r="H108" s="14"/>
      <c r="I108" s="14"/>
      <c r="J108" s="14">
        <f t="shared" ref="J108:J135" si="12">C108+D108-E108+F108-G108+H108-I108</f>
        <v>2000</v>
      </c>
      <c r="K108" s="14">
        <v>0</v>
      </c>
      <c r="L108" s="14">
        <f t="shared" si="11"/>
        <v>2000</v>
      </c>
      <c r="M108" s="55">
        <f t="shared" si="10"/>
        <v>0</v>
      </c>
    </row>
    <row r="109" spans="1:13" x14ac:dyDescent="0.2">
      <c r="A109" s="19">
        <v>289</v>
      </c>
      <c r="B109" s="9" t="s">
        <v>187</v>
      </c>
      <c r="C109" s="14">
        <v>156424.09</v>
      </c>
      <c r="D109" s="14"/>
      <c r="E109" s="14"/>
      <c r="F109" s="14"/>
      <c r="G109" s="14"/>
      <c r="H109" s="14"/>
      <c r="I109" s="14"/>
      <c r="J109" s="14">
        <f t="shared" si="12"/>
        <v>156424.09</v>
      </c>
      <c r="K109" s="14">
        <v>0</v>
      </c>
      <c r="L109" s="14">
        <f t="shared" si="11"/>
        <v>156424.09</v>
      </c>
      <c r="M109" s="55">
        <f t="shared" si="10"/>
        <v>0</v>
      </c>
    </row>
    <row r="110" spans="1:13" x14ac:dyDescent="0.2">
      <c r="A110" s="19" t="s">
        <v>188</v>
      </c>
      <c r="B110" s="9" t="s">
        <v>189</v>
      </c>
      <c r="C110" s="14">
        <v>6500</v>
      </c>
      <c r="D110" s="14"/>
      <c r="E110" s="14"/>
      <c r="F110" s="14"/>
      <c r="G110" s="14"/>
      <c r="H110" s="14"/>
      <c r="I110" s="14"/>
      <c r="J110" s="14">
        <f t="shared" si="12"/>
        <v>6500</v>
      </c>
      <c r="K110" s="14">
        <v>1598.4</v>
      </c>
      <c r="L110" s="14">
        <f t="shared" si="11"/>
        <v>4901.6000000000004</v>
      </c>
      <c r="M110" s="55">
        <f t="shared" si="10"/>
        <v>3.6764655145050647E-3</v>
      </c>
    </row>
    <row r="111" spans="1:13" x14ac:dyDescent="0.2">
      <c r="A111" s="19" t="s">
        <v>190</v>
      </c>
      <c r="B111" s="9" t="s">
        <v>191</v>
      </c>
      <c r="C111" s="14">
        <v>2000</v>
      </c>
      <c r="D111" s="14"/>
      <c r="E111" s="14"/>
      <c r="F111" s="14"/>
      <c r="G111" s="14"/>
      <c r="H111" s="14"/>
      <c r="I111" s="14"/>
      <c r="J111" s="14">
        <f t="shared" si="12"/>
        <v>2000</v>
      </c>
      <c r="K111" s="14">
        <v>559.54999999999995</v>
      </c>
      <c r="L111" s="14">
        <f t="shared" si="11"/>
        <v>1440.45</v>
      </c>
      <c r="M111" s="55">
        <f t="shared" si="10"/>
        <v>1.2870159400909088E-3</v>
      </c>
    </row>
    <row r="112" spans="1:13" x14ac:dyDescent="0.2">
      <c r="A112" s="19" t="s">
        <v>192</v>
      </c>
      <c r="B112" s="9" t="s">
        <v>193</v>
      </c>
      <c r="C112" s="14">
        <v>36450</v>
      </c>
      <c r="D112" s="14"/>
      <c r="E112" s="14"/>
      <c r="F112" s="14"/>
      <c r="G112" s="14"/>
      <c r="H112" s="14"/>
      <c r="I112" s="14"/>
      <c r="J112" s="14">
        <f t="shared" si="12"/>
        <v>36450</v>
      </c>
      <c r="K112" s="14">
        <v>0</v>
      </c>
      <c r="L112" s="14">
        <f t="shared" si="11"/>
        <v>36450</v>
      </c>
      <c r="M112" s="55">
        <f t="shared" si="10"/>
        <v>0</v>
      </c>
    </row>
    <row r="113" spans="1:13" x14ac:dyDescent="0.2">
      <c r="A113" s="19" t="s">
        <v>194</v>
      </c>
      <c r="B113" s="9" t="s">
        <v>195</v>
      </c>
      <c r="C113" s="14">
        <v>1500</v>
      </c>
      <c r="D113" s="14"/>
      <c r="E113" s="14"/>
      <c r="F113" s="14"/>
      <c r="G113" s="14"/>
      <c r="H113" s="14"/>
      <c r="I113" s="14"/>
      <c r="J113" s="14">
        <f t="shared" si="12"/>
        <v>1500</v>
      </c>
      <c r="K113" s="14">
        <v>0</v>
      </c>
      <c r="L113" s="14">
        <f t="shared" si="11"/>
        <v>1500</v>
      </c>
      <c r="M113" s="55">
        <f t="shared" si="10"/>
        <v>0</v>
      </c>
    </row>
    <row r="114" spans="1:13" x14ac:dyDescent="0.2">
      <c r="A114" s="19" t="s">
        <v>196</v>
      </c>
      <c r="B114" s="9" t="s">
        <v>197</v>
      </c>
      <c r="C114" s="14">
        <v>2500</v>
      </c>
      <c r="D114" s="14"/>
      <c r="E114" s="14"/>
      <c r="F114" s="14"/>
      <c r="G114" s="14"/>
      <c r="H114" s="14"/>
      <c r="I114" s="14"/>
      <c r="J114" s="14">
        <f t="shared" si="12"/>
        <v>2500</v>
      </c>
      <c r="K114" s="14">
        <v>0</v>
      </c>
      <c r="L114" s="14">
        <f t="shared" si="11"/>
        <v>2500</v>
      </c>
      <c r="M114" s="55">
        <f t="shared" si="10"/>
        <v>0</v>
      </c>
    </row>
    <row r="115" spans="1:13" x14ac:dyDescent="0.2">
      <c r="A115" s="19" t="s">
        <v>198</v>
      </c>
      <c r="B115" s="9" t="s">
        <v>199</v>
      </c>
      <c r="C115" s="14">
        <v>40000</v>
      </c>
      <c r="D115" s="14"/>
      <c r="E115" s="14"/>
      <c r="F115" s="14"/>
      <c r="G115" s="14"/>
      <c r="H115" s="14"/>
      <c r="I115" s="14"/>
      <c r="J115" s="14">
        <f t="shared" si="12"/>
        <v>40000</v>
      </c>
      <c r="K115" s="14">
        <v>4598.1099999999997</v>
      </c>
      <c r="L115" s="14">
        <f t="shared" si="11"/>
        <v>35401.89</v>
      </c>
      <c r="M115" s="55">
        <f t="shared" si="10"/>
        <v>1.0576071600913964E-2</v>
      </c>
    </row>
    <row r="116" spans="1:13" x14ac:dyDescent="0.2">
      <c r="A116" s="19" t="s">
        <v>200</v>
      </c>
      <c r="B116" s="9" t="s">
        <v>201</v>
      </c>
      <c r="C116" s="14">
        <v>14019.070000000003</v>
      </c>
      <c r="D116" s="14"/>
      <c r="E116" s="14"/>
      <c r="F116" s="14"/>
      <c r="G116" s="14"/>
      <c r="H116" s="14"/>
      <c r="I116" s="14"/>
      <c r="J116" s="14">
        <f t="shared" si="12"/>
        <v>14019.070000000003</v>
      </c>
      <c r="K116" s="14">
        <v>996.9</v>
      </c>
      <c r="L116" s="14">
        <f t="shared" si="11"/>
        <v>13022.170000000004</v>
      </c>
      <c r="M116" s="55">
        <f t="shared" si="10"/>
        <v>2.2929607553866982E-3</v>
      </c>
    </row>
    <row r="117" spans="1:13" x14ac:dyDescent="0.2">
      <c r="A117" s="19"/>
      <c r="B117" s="9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55"/>
    </row>
    <row r="118" spans="1:13" x14ac:dyDescent="0.2">
      <c r="A118" s="19"/>
      <c r="B118" s="9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55"/>
    </row>
    <row r="119" spans="1:13" x14ac:dyDescent="0.2">
      <c r="A119" s="19"/>
      <c r="B119" s="9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55"/>
    </row>
    <row r="120" spans="1:13" ht="15.75" x14ac:dyDescent="0.25">
      <c r="A120" s="18">
        <v>3</v>
      </c>
      <c r="B120" s="17" t="s">
        <v>202</v>
      </c>
      <c r="C120" s="13"/>
      <c r="D120" s="14"/>
      <c r="E120" s="14"/>
      <c r="F120" s="14"/>
      <c r="G120" s="14"/>
      <c r="H120" s="14"/>
      <c r="I120" s="14"/>
      <c r="J120" s="14"/>
      <c r="K120" s="14"/>
      <c r="L120" s="14"/>
      <c r="M120" s="55"/>
    </row>
    <row r="121" spans="1:13" x14ac:dyDescent="0.2">
      <c r="A121" s="21" t="s">
        <v>203</v>
      </c>
      <c r="B121" s="22" t="s">
        <v>204</v>
      </c>
      <c r="C121" s="23">
        <v>166852.37</v>
      </c>
      <c r="D121" s="14"/>
      <c r="E121" s="14"/>
      <c r="F121" s="14"/>
      <c r="G121" s="14"/>
      <c r="H121" s="14"/>
      <c r="I121" s="14"/>
      <c r="J121" s="14">
        <f t="shared" si="12"/>
        <v>166852.37</v>
      </c>
      <c r="K121" s="14">
        <v>0</v>
      </c>
      <c r="L121" s="14">
        <f t="shared" si="11"/>
        <v>166852.37</v>
      </c>
      <c r="M121" s="55">
        <f t="shared" ref="M121:M126" si="13">K121/$K$136</f>
        <v>0</v>
      </c>
    </row>
    <row r="122" spans="1:13" hidden="1" x14ac:dyDescent="0.2">
      <c r="A122" s="21" t="s">
        <v>205</v>
      </c>
      <c r="B122" s="22" t="s">
        <v>206</v>
      </c>
      <c r="C122" s="23">
        <v>0</v>
      </c>
      <c r="D122" s="14"/>
      <c r="E122" s="14"/>
      <c r="F122" s="14"/>
      <c r="G122" s="14"/>
      <c r="H122" s="14"/>
      <c r="I122" s="14"/>
      <c r="J122" s="14">
        <f t="shared" si="12"/>
        <v>0</v>
      </c>
      <c r="K122" s="14"/>
      <c r="L122" s="14">
        <f t="shared" si="11"/>
        <v>0</v>
      </c>
      <c r="M122" s="55">
        <f t="shared" si="13"/>
        <v>0</v>
      </c>
    </row>
    <row r="123" spans="1:13" x14ac:dyDescent="0.2">
      <c r="A123" s="21" t="s">
        <v>207</v>
      </c>
      <c r="B123" s="22" t="s">
        <v>208</v>
      </c>
      <c r="C123" s="23">
        <v>1753341.34</v>
      </c>
      <c r="D123" s="14"/>
      <c r="E123" s="14"/>
      <c r="F123" s="14"/>
      <c r="G123" s="14"/>
      <c r="H123" s="14"/>
      <c r="I123" s="14"/>
      <c r="J123" s="14">
        <f t="shared" si="12"/>
        <v>1753341.34</v>
      </c>
      <c r="K123" s="14">
        <v>0</v>
      </c>
      <c r="L123" s="14">
        <f t="shared" si="11"/>
        <v>1753341.34</v>
      </c>
      <c r="M123" s="55">
        <f t="shared" si="13"/>
        <v>0</v>
      </c>
    </row>
    <row r="124" spans="1:13" x14ac:dyDescent="0.2">
      <c r="A124" s="21" t="s">
        <v>209</v>
      </c>
      <c r="B124" s="22" t="s">
        <v>210</v>
      </c>
      <c r="C124" s="23">
        <v>203351.32</v>
      </c>
      <c r="D124" s="14"/>
      <c r="E124" s="14"/>
      <c r="F124" s="14"/>
      <c r="G124" s="14"/>
      <c r="H124" s="14"/>
      <c r="I124" s="14"/>
      <c r="J124" s="14">
        <f t="shared" si="12"/>
        <v>203351.32</v>
      </c>
      <c r="K124" s="14">
        <v>0</v>
      </c>
      <c r="L124" s="14">
        <f t="shared" si="11"/>
        <v>203351.32</v>
      </c>
      <c r="M124" s="55">
        <f t="shared" si="13"/>
        <v>0</v>
      </c>
    </row>
    <row r="125" spans="1:13" x14ac:dyDescent="0.2">
      <c r="A125" s="21" t="s">
        <v>211</v>
      </c>
      <c r="B125" s="22" t="s">
        <v>212</v>
      </c>
      <c r="C125" s="23">
        <v>8000</v>
      </c>
      <c r="D125" s="14"/>
      <c r="E125" s="14"/>
      <c r="F125" s="14"/>
      <c r="G125" s="14"/>
      <c r="H125" s="14"/>
      <c r="I125" s="14"/>
      <c r="J125" s="14">
        <f t="shared" si="12"/>
        <v>8000</v>
      </c>
      <c r="K125" s="14">
        <v>0</v>
      </c>
      <c r="L125" s="14">
        <f t="shared" si="11"/>
        <v>8000</v>
      </c>
      <c r="M125" s="55">
        <f t="shared" si="13"/>
        <v>0</v>
      </c>
    </row>
    <row r="126" spans="1:13" x14ac:dyDescent="0.2">
      <c r="A126" s="21" t="s">
        <v>213</v>
      </c>
      <c r="B126" s="22" t="s">
        <v>214</v>
      </c>
      <c r="C126" s="23">
        <v>0</v>
      </c>
      <c r="D126" s="14"/>
      <c r="E126" s="14"/>
      <c r="F126" s="14"/>
      <c r="G126" s="14"/>
      <c r="H126" s="14"/>
      <c r="I126" s="14"/>
      <c r="J126" s="14">
        <f t="shared" si="12"/>
        <v>0</v>
      </c>
      <c r="K126" s="14">
        <v>0</v>
      </c>
      <c r="L126" s="14">
        <f t="shared" si="11"/>
        <v>0</v>
      </c>
      <c r="M126" s="55">
        <f t="shared" si="13"/>
        <v>0</v>
      </c>
    </row>
    <row r="127" spans="1:13" hidden="1" x14ac:dyDescent="0.2">
      <c r="A127" s="21" t="s">
        <v>215</v>
      </c>
      <c r="B127" s="22" t="s">
        <v>216</v>
      </c>
      <c r="C127" s="23"/>
      <c r="D127" s="14"/>
      <c r="E127" s="14"/>
      <c r="F127" s="14"/>
      <c r="G127" s="14"/>
      <c r="H127" s="14"/>
      <c r="I127" s="14"/>
      <c r="J127" s="14">
        <f t="shared" si="12"/>
        <v>0</v>
      </c>
      <c r="K127" s="14"/>
      <c r="L127" s="14">
        <f t="shared" si="11"/>
        <v>0</v>
      </c>
      <c r="M127" s="55"/>
    </row>
    <row r="128" spans="1:13" x14ac:dyDescent="0.2">
      <c r="A128" s="21"/>
      <c r="B128" s="22"/>
      <c r="C128" s="23"/>
      <c r="D128" s="14"/>
      <c r="E128" s="14"/>
      <c r="F128" s="14"/>
      <c r="G128" s="14"/>
      <c r="H128" s="14"/>
      <c r="I128" s="14"/>
      <c r="J128" s="14"/>
      <c r="K128" s="14"/>
      <c r="L128" s="14"/>
      <c r="M128" s="55"/>
    </row>
    <row r="129" spans="1:13" x14ac:dyDescent="0.2">
      <c r="A129" s="19"/>
      <c r="B129" s="9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55"/>
    </row>
    <row r="130" spans="1:13" ht="15.75" x14ac:dyDescent="0.25">
      <c r="A130" s="18">
        <v>4</v>
      </c>
      <c r="B130" s="17" t="s">
        <v>217</v>
      </c>
      <c r="C130" s="13"/>
      <c r="D130" s="14"/>
      <c r="E130" s="14"/>
      <c r="F130" s="14"/>
      <c r="G130" s="14"/>
      <c r="H130" s="14"/>
      <c r="I130" s="14"/>
      <c r="J130" s="14"/>
      <c r="K130" s="14"/>
      <c r="L130" s="14"/>
      <c r="M130" s="55"/>
    </row>
    <row r="131" spans="1:13" x14ac:dyDescent="0.2">
      <c r="A131" s="19" t="s">
        <v>218</v>
      </c>
      <c r="B131" s="9" t="s">
        <v>219</v>
      </c>
      <c r="C131" s="14">
        <v>59750</v>
      </c>
      <c r="D131" s="14"/>
      <c r="E131" s="14"/>
      <c r="F131" s="14"/>
      <c r="G131" s="14"/>
      <c r="H131" s="14"/>
      <c r="I131" s="14"/>
      <c r="J131" s="14">
        <f t="shared" si="12"/>
        <v>59750</v>
      </c>
      <c r="K131" s="14">
        <v>0</v>
      </c>
      <c r="L131" s="14">
        <f t="shared" si="11"/>
        <v>59750</v>
      </c>
      <c r="M131" s="55">
        <f t="shared" ref="M131:M135" si="14">K131/$K$136</f>
        <v>0</v>
      </c>
    </row>
    <row r="132" spans="1:13" x14ac:dyDescent="0.2">
      <c r="A132" s="19" t="s">
        <v>220</v>
      </c>
      <c r="B132" s="9" t="s">
        <v>221</v>
      </c>
      <c r="C132" s="14">
        <v>15100</v>
      </c>
      <c r="D132" s="14"/>
      <c r="E132" s="14"/>
      <c r="F132" s="14"/>
      <c r="G132" s="14"/>
      <c r="H132" s="14"/>
      <c r="I132" s="14"/>
      <c r="J132" s="14">
        <f t="shared" si="12"/>
        <v>15100</v>
      </c>
      <c r="K132" s="14">
        <v>0</v>
      </c>
      <c r="L132" s="14">
        <f t="shared" si="11"/>
        <v>15100</v>
      </c>
      <c r="M132" s="55">
        <f t="shared" si="14"/>
        <v>0</v>
      </c>
    </row>
    <row r="133" spans="1:13" x14ac:dyDescent="0.2">
      <c r="A133" s="19" t="s">
        <v>222</v>
      </c>
      <c r="B133" s="9" t="s">
        <v>223</v>
      </c>
      <c r="C133" s="14">
        <v>101835.6</v>
      </c>
      <c r="D133" s="14"/>
      <c r="E133" s="14"/>
      <c r="F133" s="14"/>
      <c r="G133" s="14"/>
      <c r="H133" s="14"/>
      <c r="I133" s="14"/>
      <c r="J133" s="14">
        <f t="shared" si="12"/>
        <v>101835.6</v>
      </c>
      <c r="K133" s="14">
        <v>3600</v>
      </c>
      <c r="L133" s="14">
        <f t="shared" si="11"/>
        <v>98235.6</v>
      </c>
      <c r="M133" s="55">
        <f t="shared" si="14"/>
        <v>8.2803277353717675E-3</v>
      </c>
    </row>
    <row r="134" spans="1:13" x14ac:dyDescent="0.2">
      <c r="A134" s="19" t="s">
        <v>224</v>
      </c>
      <c r="B134" s="9" t="s">
        <v>225</v>
      </c>
      <c r="C134" s="14">
        <v>8000</v>
      </c>
      <c r="D134" s="14"/>
      <c r="E134" s="14"/>
      <c r="F134" s="14"/>
      <c r="G134" s="14"/>
      <c r="H134" s="14"/>
      <c r="I134" s="14"/>
      <c r="J134" s="14">
        <f t="shared" si="12"/>
        <v>8000</v>
      </c>
      <c r="K134" s="14">
        <v>0</v>
      </c>
      <c r="L134" s="14">
        <f t="shared" si="11"/>
        <v>8000</v>
      </c>
      <c r="M134" s="55">
        <f t="shared" si="14"/>
        <v>0</v>
      </c>
    </row>
    <row r="135" spans="1:13" ht="15.75" thickBot="1" x14ac:dyDescent="0.25">
      <c r="A135" s="19" t="s">
        <v>226</v>
      </c>
      <c r="B135" s="9" t="s">
        <v>227</v>
      </c>
      <c r="C135" s="14">
        <v>7000</v>
      </c>
      <c r="D135" s="14"/>
      <c r="E135" s="14"/>
      <c r="F135" s="14"/>
      <c r="G135" s="14"/>
      <c r="H135" s="14"/>
      <c r="I135" s="14"/>
      <c r="J135" s="14">
        <f t="shared" si="12"/>
        <v>7000</v>
      </c>
      <c r="K135" s="14">
        <v>5681.58</v>
      </c>
      <c r="L135" s="14">
        <f t="shared" si="11"/>
        <v>1318.42</v>
      </c>
      <c r="M135" s="56">
        <f t="shared" si="14"/>
        <v>1.3068151237425978E-2</v>
      </c>
    </row>
    <row r="136" spans="1:13" ht="16.5" thickBot="1" x14ac:dyDescent="0.3">
      <c r="A136" s="12"/>
      <c r="B136" s="3" t="s">
        <v>235</v>
      </c>
      <c r="C136" s="52">
        <f>SUM(C28:C135)</f>
        <v>11460207.590000002</v>
      </c>
      <c r="D136" s="52">
        <f t="shared" ref="D136:L136" si="15">SUM(D28:D135)</f>
        <v>0</v>
      </c>
      <c r="E136" s="52">
        <f t="shared" si="15"/>
        <v>0</v>
      </c>
      <c r="F136" s="52">
        <f t="shared" si="15"/>
        <v>0</v>
      </c>
      <c r="G136" s="52">
        <f t="shared" si="15"/>
        <v>0</v>
      </c>
      <c r="H136" s="52">
        <f t="shared" si="15"/>
        <v>0</v>
      </c>
      <c r="I136" s="52">
        <f t="shared" si="15"/>
        <v>0</v>
      </c>
      <c r="J136" s="52">
        <f t="shared" si="15"/>
        <v>11460207.590000002</v>
      </c>
      <c r="K136" s="52">
        <f t="shared" si="15"/>
        <v>434765.39999999997</v>
      </c>
      <c r="L136" s="52">
        <f t="shared" si="15"/>
        <v>11025442.190000001</v>
      </c>
      <c r="M136" s="57">
        <v>1</v>
      </c>
    </row>
    <row r="137" spans="1:13" x14ac:dyDescent="0.2">
      <c r="A137" s="20"/>
    </row>
    <row r="138" spans="1:13" ht="15.75" thickBot="1" x14ac:dyDescent="0.25"/>
    <row r="139" spans="1:13" ht="15.75" x14ac:dyDescent="0.25">
      <c r="A139" s="24" t="s">
        <v>228</v>
      </c>
      <c r="B139" s="25"/>
      <c r="C139" s="26"/>
      <c r="D139" s="27"/>
      <c r="E139" s="27"/>
      <c r="F139" s="27"/>
      <c r="G139" s="27"/>
      <c r="H139" s="27"/>
      <c r="I139" s="27"/>
      <c r="J139" s="27"/>
      <c r="K139" s="27"/>
    </row>
    <row r="140" spans="1:13" ht="15.75" x14ac:dyDescent="0.25">
      <c r="A140" s="28" t="s">
        <v>2</v>
      </c>
      <c r="B140" s="29"/>
      <c r="C140" s="30"/>
      <c r="D140" s="27"/>
      <c r="E140" s="27"/>
      <c r="F140" s="27"/>
      <c r="G140" s="27"/>
      <c r="H140" s="27"/>
      <c r="I140" s="27"/>
      <c r="J140" s="27"/>
      <c r="K140" s="27"/>
    </row>
    <row r="141" spans="1:13" ht="8.1" customHeight="1" thickBot="1" x14ac:dyDescent="0.25">
      <c r="A141" s="31"/>
      <c r="B141" s="32"/>
      <c r="C141" s="33"/>
      <c r="D141" s="27"/>
      <c r="E141" s="27"/>
      <c r="F141" s="27"/>
      <c r="G141" s="27"/>
      <c r="H141" s="27"/>
      <c r="I141" s="27"/>
      <c r="J141" s="27"/>
      <c r="K141" s="27"/>
    </row>
    <row r="142" spans="1:13" ht="8.1" customHeight="1" x14ac:dyDescent="0.2">
      <c r="A142" s="34"/>
      <c r="B142" s="35"/>
      <c r="C142" s="36"/>
      <c r="D142" s="27"/>
      <c r="E142" s="27"/>
      <c r="F142" s="27"/>
      <c r="G142" s="27"/>
      <c r="H142" s="27"/>
      <c r="I142" s="27"/>
      <c r="J142" s="27"/>
      <c r="K142" s="27"/>
    </row>
    <row r="143" spans="1:13" x14ac:dyDescent="0.2">
      <c r="A143" s="37" t="s">
        <v>229</v>
      </c>
      <c r="B143" s="38"/>
      <c r="C143" s="39"/>
      <c r="D143" s="27"/>
      <c r="E143" s="27"/>
      <c r="F143" s="27"/>
      <c r="G143" s="27"/>
      <c r="H143" s="27"/>
      <c r="I143" s="27"/>
      <c r="J143" s="27"/>
    </row>
    <row r="144" spans="1:13" x14ac:dyDescent="0.2">
      <c r="A144" s="40" t="s">
        <v>234</v>
      </c>
      <c r="B144" s="38"/>
      <c r="C144" s="41">
        <v>815768.15000000037</v>
      </c>
      <c r="D144" s="27"/>
      <c r="E144" s="27"/>
      <c r="F144" s="27"/>
      <c r="G144" s="27"/>
      <c r="H144" s="27"/>
      <c r="I144" s="27"/>
      <c r="J144" s="27"/>
    </row>
    <row r="145" spans="1:10" x14ac:dyDescent="0.2">
      <c r="A145" s="40" t="s">
        <v>230</v>
      </c>
      <c r="B145" s="38"/>
      <c r="C145" s="41">
        <f>K22</f>
        <v>863079.40999999992</v>
      </c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231</v>
      </c>
      <c r="B146" s="38"/>
      <c r="C146" s="42">
        <f>-K136</f>
        <v>-434765.39999999997</v>
      </c>
      <c r="D146" s="27"/>
      <c r="E146" s="27"/>
      <c r="F146" s="27"/>
      <c r="G146" s="27"/>
      <c r="H146" s="27"/>
      <c r="I146" s="27"/>
      <c r="J146" s="27"/>
    </row>
    <row r="147" spans="1:10" ht="15.75" x14ac:dyDescent="0.25">
      <c r="A147" s="43" t="s">
        <v>232</v>
      </c>
      <c r="B147" s="44"/>
      <c r="C147" s="45">
        <f>SUM(C144:C146)</f>
        <v>1244082.1600000004</v>
      </c>
      <c r="D147" s="27"/>
      <c r="E147" s="27"/>
      <c r="F147" s="27"/>
      <c r="G147" s="27"/>
      <c r="H147" s="27"/>
      <c r="I147" s="27"/>
      <c r="J147" s="27"/>
    </row>
    <row r="148" spans="1:10" ht="15.75" x14ac:dyDescent="0.25">
      <c r="A148" s="43"/>
      <c r="B148" s="44"/>
      <c r="C148" s="45"/>
      <c r="D148" s="27"/>
      <c r="E148" s="27"/>
      <c r="F148" s="27"/>
      <c r="G148" s="27"/>
      <c r="H148" s="27"/>
      <c r="I148" s="27"/>
      <c r="J148" s="27"/>
    </row>
    <row r="149" spans="1:10" x14ac:dyDescent="0.2">
      <c r="A149" s="37" t="s">
        <v>233</v>
      </c>
      <c r="B149" s="38"/>
      <c r="C149" s="41"/>
      <c r="D149" s="27"/>
      <c r="E149" s="27"/>
      <c r="F149" s="27"/>
      <c r="G149" s="27"/>
      <c r="H149" s="27"/>
      <c r="I149" s="27"/>
      <c r="J149" s="27"/>
    </row>
    <row r="150" spans="1:10" x14ac:dyDescent="0.2">
      <c r="A150" s="40" t="s">
        <v>236</v>
      </c>
      <c r="B150" s="38"/>
      <c r="C150" s="41">
        <v>233.12</v>
      </c>
      <c r="D150" s="27"/>
      <c r="E150" s="27"/>
      <c r="F150" s="27"/>
      <c r="G150" s="27"/>
      <c r="H150" s="27"/>
      <c r="I150" s="27"/>
      <c r="J150" s="27"/>
    </row>
    <row r="151" spans="1:10" x14ac:dyDescent="0.2">
      <c r="A151" s="40" t="s">
        <v>237</v>
      </c>
      <c r="B151" s="38"/>
      <c r="C151" s="41">
        <v>10680.83</v>
      </c>
      <c r="D151" s="27"/>
      <c r="E151" s="27"/>
      <c r="F151" s="27"/>
      <c r="G151" s="27"/>
      <c r="H151" s="27"/>
      <c r="I151" s="27"/>
      <c r="J151" s="27"/>
    </row>
    <row r="152" spans="1:10" x14ac:dyDescent="0.2">
      <c r="A152" s="40" t="s">
        <v>252</v>
      </c>
      <c r="B152" s="38"/>
      <c r="C152" s="41">
        <v>1463.8</v>
      </c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244</v>
      </c>
      <c r="B153" s="38"/>
      <c r="C153" s="41">
        <v>2744.8</v>
      </c>
      <c r="D153" s="27"/>
      <c r="E153" s="27"/>
      <c r="F153" s="27"/>
      <c r="G153" s="27"/>
      <c r="H153" s="27"/>
      <c r="I153" s="27"/>
      <c r="J153" s="27"/>
    </row>
    <row r="154" spans="1:10" ht="8.1" customHeight="1" x14ac:dyDescent="0.2">
      <c r="A154" s="40"/>
      <c r="B154" s="38"/>
      <c r="C154" s="42"/>
      <c r="D154" s="27"/>
      <c r="E154" s="27"/>
      <c r="F154" s="27"/>
      <c r="G154" s="27"/>
      <c r="H154" s="27"/>
      <c r="I154" s="27"/>
      <c r="J154" s="27"/>
    </row>
    <row r="155" spans="1:10" ht="15.75" x14ac:dyDescent="0.25">
      <c r="A155" s="43"/>
      <c r="B155" s="44"/>
      <c r="C155" s="45">
        <f>SUM(C150:C154)</f>
        <v>15122.55</v>
      </c>
      <c r="D155" s="27"/>
      <c r="E155" s="27"/>
      <c r="F155" s="27"/>
      <c r="G155" s="27"/>
      <c r="H155" s="27"/>
      <c r="I155" s="27"/>
      <c r="J155" s="27"/>
    </row>
    <row r="156" spans="1:10" ht="5.0999999999999996" customHeight="1" x14ac:dyDescent="0.25">
      <c r="A156" s="43"/>
      <c r="B156" s="44"/>
      <c r="C156" s="46"/>
      <c r="D156" s="27"/>
      <c r="E156" s="27"/>
      <c r="F156" s="27"/>
      <c r="G156" s="27"/>
      <c r="H156" s="27"/>
      <c r="I156" s="27"/>
      <c r="J156" s="27"/>
    </row>
    <row r="157" spans="1:10" ht="15.75" x14ac:dyDescent="0.25">
      <c r="A157" s="43"/>
      <c r="B157" s="44"/>
      <c r="C157" s="45"/>
      <c r="D157" s="27"/>
      <c r="E157" s="27"/>
      <c r="F157" s="27"/>
      <c r="G157" s="27"/>
      <c r="H157" s="27"/>
      <c r="I157" s="27"/>
      <c r="J157" s="27"/>
    </row>
    <row r="158" spans="1:10" ht="16.5" thickBot="1" x14ac:dyDescent="0.3">
      <c r="A158" s="47" t="s">
        <v>242</v>
      </c>
      <c r="B158" s="48"/>
      <c r="C158" s="49">
        <f>C147+C155</f>
        <v>1259204.7100000004</v>
      </c>
      <c r="D158" s="27"/>
      <c r="E158" s="27"/>
      <c r="F158" s="27"/>
      <c r="G158" s="27"/>
      <c r="H158" s="27"/>
      <c r="I158" s="27"/>
      <c r="J158" s="27"/>
    </row>
    <row r="159" spans="1:10" x14ac:dyDescent="0.2">
      <c r="A159" s="50"/>
      <c r="B159" s="50"/>
      <c r="C159" s="51"/>
      <c r="D159" s="27"/>
      <c r="E159" s="27"/>
      <c r="F159" s="27"/>
      <c r="G159" s="27"/>
      <c r="H159" s="27"/>
      <c r="I159" s="27"/>
      <c r="J159" s="27"/>
    </row>
    <row r="160" spans="1:10" x14ac:dyDescent="0.2">
      <c r="A160" s="50"/>
      <c r="B160" s="50"/>
      <c r="C160" s="27"/>
      <c r="D160" s="50"/>
      <c r="E160" s="50"/>
      <c r="F160" s="50"/>
      <c r="G160" s="50"/>
      <c r="H160" s="50"/>
      <c r="I160" s="50"/>
      <c r="J160" s="50"/>
    </row>
    <row r="163" spans="2:11" s="105" customFormat="1" x14ac:dyDescent="0.2"/>
    <row r="164" spans="2:11" s="105" customFormat="1" x14ac:dyDescent="0.2"/>
    <row r="165" spans="2:11" s="105" customFormat="1" x14ac:dyDescent="0.2"/>
    <row r="166" spans="2:11" s="105" customFormat="1" x14ac:dyDescent="0.2"/>
    <row r="167" spans="2:11" s="105" customFormat="1" x14ac:dyDescent="0.2"/>
    <row r="168" spans="2:11" s="105" customFormat="1" x14ac:dyDescent="0.2"/>
    <row r="169" spans="2:11" s="105" customFormat="1" x14ac:dyDescent="0.2"/>
    <row r="170" spans="2:11" s="105" customFormat="1" x14ac:dyDescent="0.2"/>
    <row r="171" spans="2:11" s="105" customFormat="1" x14ac:dyDescent="0.2"/>
    <row r="172" spans="2:11" s="105" customFormat="1" x14ac:dyDescent="0.2"/>
    <row r="173" spans="2:11" s="105" customFormat="1" x14ac:dyDescent="0.2"/>
    <row r="174" spans="2:11" s="105" customFormat="1" x14ac:dyDescent="0.2"/>
    <row r="175" spans="2:11" s="101" customFormat="1" ht="14.25" x14ac:dyDescent="0.2"/>
    <row r="176" spans="2:11" s="101" customFormat="1" ht="0.95" customHeight="1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spans="2:10" s="101" customFormat="1" x14ac:dyDescent="0.25">
      <c r="B177" s="102" t="s">
        <v>248</v>
      </c>
      <c r="C177" s="103"/>
      <c r="D177" s="103"/>
      <c r="E177" s="103"/>
      <c r="F177" s="103"/>
      <c r="G177" s="103"/>
      <c r="H177" s="103"/>
      <c r="I177" s="103"/>
      <c r="J177" s="103"/>
    </row>
    <row r="178" spans="2:10" s="101" customFormat="1" x14ac:dyDescent="0.25">
      <c r="B178" s="102" t="s">
        <v>249</v>
      </c>
      <c r="C178" s="103"/>
      <c r="D178" s="103"/>
      <c r="E178" s="103"/>
      <c r="F178" s="103"/>
      <c r="G178" s="103"/>
      <c r="H178" s="103"/>
      <c r="I178" s="103"/>
      <c r="J178" s="103"/>
    </row>
    <row r="179" spans="2:10" s="105" customFormat="1" x14ac:dyDescent="0.2"/>
    <row r="180" spans="2:10" s="105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zoomScale="85" zoomScaleNormal="85" workbookViewId="0"/>
  </sheetViews>
  <sheetFormatPr baseColWidth="10" defaultRowHeight="15" x14ac:dyDescent="0.2"/>
  <cols>
    <col min="1" max="1" width="11.7109375" style="50" customWidth="1"/>
    <col min="2" max="2" width="48.7109375" style="50" customWidth="1"/>
    <col min="3" max="3" width="16.28515625" style="50" customWidth="1"/>
    <col min="4" max="9" width="15.7109375" style="50" customWidth="1"/>
    <col min="10" max="10" width="16.28515625" style="50" customWidth="1"/>
    <col min="11" max="11" width="15.7109375" style="50" customWidth="1"/>
    <col min="12" max="12" width="16.28515625" style="50" customWidth="1"/>
    <col min="13" max="13" width="10.7109375" style="50" hidden="1" customWidth="1"/>
    <col min="14" max="16384" width="11.42578125" style="50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5.75" x14ac:dyDescent="0.25">
      <c r="A3" s="65" t="s">
        <v>262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6.5" thickBot="1" x14ac:dyDescent="0.3">
      <c r="A6" s="67" t="s">
        <v>3</v>
      </c>
      <c r="B6" s="112" t="s">
        <v>4</v>
      </c>
      <c r="C6" s="67" t="s">
        <v>5</v>
      </c>
      <c r="D6" s="68" t="s">
        <v>6</v>
      </c>
      <c r="E6" s="69"/>
      <c r="F6" s="68" t="s">
        <v>7</v>
      </c>
      <c r="G6" s="69"/>
      <c r="H6" s="68" t="s">
        <v>19</v>
      </c>
      <c r="I6" s="70"/>
      <c r="J6" s="67" t="s">
        <v>5</v>
      </c>
      <c r="K6" s="112" t="s">
        <v>8</v>
      </c>
      <c r="L6" s="67" t="s">
        <v>9</v>
      </c>
      <c r="M6" s="67" t="s">
        <v>10</v>
      </c>
    </row>
    <row r="7" spans="1:13" ht="16.5" thickBot="1" x14ac:dyDescent="0.3">
      <c r="A7" s="71" t="s">
        <v>11</v>
      </c>
      <c r="B7" s="113"/>
      <c r="C7" s="71" t="s">
        <v>12</v>
      </c>
      <c r="D7" s="72" t="s">
        <v>13</v>
      </c>
      <c r="E7" s="72" t="s">
        <v>14</v>
      </c>
      <c r="F7" s="72" t="s">
        <v>13</v>
      </c>
      <c r="G7" s="72" t="s">
        <v>14</v>
      </c>
      <c r="H7" s="72" t="s">
        <v>13</v>
      </c>
      <c r="I7" s="73" t="s">
        <v>14</v>
      </c>
      <c r="J7" s="71" t="s">
        <v>15</v>
      </c>
      <c r="K7" s="113"/>
      <c r="L7" s="71" t="s">
        <v>16</v>
      </c>
      <c r="M7" s="71" t="s">
        <v>17</v>
      </c>
    </row>
    <row r="8" spans="1:13" ht="15.75" x14ac:dyDescent="0.25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5.75" x14ac:dyDescent="0.25">
      <c r="A9" s="77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ht="15.75" x14ac:dyDescent="0.25">
      <c r="A10" s="77"/>
      <c r="B10" s="77" t="s">
        <v>20</v>
      </c>
      <c r="C10" s="80">
        <f>260706.83+555061.32</f>
        <v>815768.14999999991</v>
      </c>
      <c r="D10" s="78"/>
      <c r="E10" s="78"/>
      <c r="F10" s="78"/>
      <c r="G10" s="78"/>
      <c r="H10" s="78"/>
      <c r="I10" s="78"/>
      <c r="J10" s="80">
        <f>C10+D10-E10+F10-G10+H10-I10</f>
        <v>815768.14999999991</v>
      </c>
      <c r="K10" s="80"/>
      <c r="L10" s="80">
        <f>J10-K10</f>
        <v>815768.14999999991</v>
      </c>
      <c r="M10" s="79">
        <f>K10/$K$22</f>
        <v>0</v>
      </c>
    </row>
    <row r="11" spans="1:13" ht="15.75" x14ac:dyDescent="0.25">
      <c r="A11" s="77"/>
      <c r="B11" s="77" t="s">
        <v>243</v>
      </c>
      <c r="C11" s="80">
        <f>14137.2+31598.95+16675+261097.2</f>
        <v>323508.35000000003</v>
      </c>
      <c r="D11" s="78"/>
      <c r="E11" s="78"/>
      <c r="F11" s="78"/>
      <c r="G11" s="78"/>
      <c r="H11" s="78"/>
      <c r="I11" s="78"/>
      <c r="J11" s="80">
        <f>C11+D11-E11+F11-G11+H11-I11</f>
        <v>323508.35000000003</v>
      </c>
      <c r="K11" s="80">
        <v>62411.15</v>
      </c>
      <c r="L11" s="80">
        <f>J11-K11</f>
        <v>261097.20000000004</v>
      </c>
      <c r="M11" s="79">
        <f>K11/$K$22</f>
        <v>5.5571279140904699E-2</v>
      </c>
    </row>
    <row r="12" spans="1:13" ht="15.75" x14ac:dyDescent="0.25">
      <c r="A12" s="81" t="s">
        <v>21</v>
      </c>
      <c r="B12" s="81" t="s">
        <v>22</v>
      </c>
      <c r="C12" s="80">
        <v>538844.57000000007</v>
      </c>
      <c r="D12" s="80"/>
      <c r="E12" s="80">
        <v>495480.33</v>
      </c>
      <c r="F12" s="80"/>
      <c r="G12" s="80"/>
      <c r="H12" s="80"/>
      <c r="I12" s="80"/>
      <c r="J12" s="80">
        <f t="shared" ref="J12:J21" si="0">C12+D12-E12+F12-G12+H12-I12</f>
        <v>43364.240000000049</v>
      </c>
      <c r="K12" s="80">
        <v>21200</v>
      </c>
      <c r="L12" s="80">
        <f t="shared" ref="L12:L21" si="1">J12-K12</f>
        <v>22164.240000000049</v>
      </c>
      <c r="M12" s="79">
        <f t="shared" ref="M12:M21" si="2">K12/$K$22</f>
        <v>1.8876612877461472E-2</v>
      </c>
    </row>
    <row r="13" spans="1:13" ht="15.75" hidden="1" x14ac:dyDescent="0.25">
      <c r="A13" s="81" t="s">
        <v>35</v>
      </c>
      <c r="B13" s="81" t="s">
        <v>36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  <c r="K13" s="80">
        <v>0</v>
      </c>
      <c r="L13" s="80">
        <f t="shared" si="1"/>
        <v>0</v>
      </c>
      <c r="M13" s="79">
        <f t="shared" si="2"/>
        <v>0</v>
      </c>
    </row>
    <row r="14" spans="1:13" ht="15.75" x14ac:dyDescent="0.25">
      <c r="A14" s="81" t="s">
        <v>23</v>
      </c>
      <c r="B14" s="81" t="s">
        <v>24</v>
      </c>
      <c r="C14" s="80">
        <v>65000</v>
      </c>
      <c r="D14" s="80"/>
      <c r="E14" s="80"/>
      <c r="F14" s="80"/>
      <c r="G14" s="80"/>
      <c r="H14" s="80"/>
      <c r="I14" s="80"/>
      <c r="J14" s="80">
        <f t="shared" si="0"/>
        <v>65000</v>
      </c>
      <c r="K14" s="80">
        <v>8829</v>
      </c>
      <c r="L14" s="80">
        <f t="shared" si="1"/>
        <v>56171</v>
      </c>
      <c r="M14" s="79">
        <f t="shared" si="2"/>
        <v>7.8613969384484592E-3</v>
      </c>
    </row>
    <row r="15" spans="1:13" ht="15.75" x14ac:dyDescent="0.25">
      <c r="A15" s="81" t="s">
        <v>25</v>
      </c>
      <c r="B15" s="81" t="s">
        <v>26</v>
      </c>
      <c r="C15" s="80">
        <v>3500</v>
      </c>
      <c r="D15" s="80"/>
      <c r="E15" s="80"/>
      <c r="F15" s="80"/>
      <c r="G15" s="80"/>
      <c r="H15" s="80"/>
      <c r="I15" s="80"/>
      <c r="J15" s="80">
        <f t="shared" si="0"/>
        <v>3500</v>
      </c>
      <c r="K15" s="80">
        <v>0</v>
      </c>
      <c r="L15" s="80">
        <f t="shared" si="1"/>
        <v>3500</v>
      </c>
      <c r="M15" s="79">
        <f t="shared" si="2"/>
        <v>0</v>
      </c>
    </row>
    <row r="16" spans="1:13" ht="15.75" x14ac:dyDescent="0.25">
      <c r="A16" s="81">
        <v>15.1</v>
      </c>
      <c r="B16" s="81" t="s">
        <v>27</v>
      </c>
      <c r="C16" s="80">
        <v>3000</v>
      </c>
      <c r="D16" s="80"/>
      <c r="E16" s="80"/>
      <c r="F16" s="80"/>
      <c r="G16" s="80"/>
      <c r="H16" s="80"/>
      <c r="I16" s="80"/>
      <c r="J16" s="80">
        <f t="shared" si="0"/>
        <v>3000</v>
      </c>
      <c r="K16" s="80">
        <f>517.5+554.1+701.89+638.43</f>
        <v>2411.9199999999996</v>
      </c>
      <c r="L16" s="80">
        <f t="shared" si="1"/>
        <v>588.08000000000038</v>
      </c>
      <c r="M16" s="79">
        <f t="shared" si="2"/>
        <v>2.1475886854437202E-3</v>
      </c>
    </row>
    <row r="17" spans="1:13" ht="15.75" x14ac:dyDescent="0.25">
      <c r="A17" s="81" t="s">
        <v>28</v>
      </c>
      <c r="B17" s="81" t="s">
        <v>29</v>
      </c>
      <c r="C17" s="80">
        <v>2841029.1</v>
      </c>
      <c r="D17" s="80">
        <v>35865.57</v>
      </c>
      <c r="E17" s="80"/>
      <c r="F17" s="80"/>
      <c r="G17" s="80"/>
      <c r="H17" s="80"/>
      <c r="I17" s="80"/>
      <c r="J17" s="80">
        <f t="shared" si="0"/>
        <v>2876894.67</v>
      </c>
      <c r="K17" s="80">
        <f>263786.35+219397.71+248659.85</f>
        <v>731843.90999999992</v>
      </c>
      <c r="L17" s="80">
        <f t="shared" si="1"/>
        <v>2145050.7599999998</v>
      </c>
      <c r="M17" s="79">
        <f t="shared" si="2"/>
        <v>0.65163840451876198</v>
      </c>
    </row>
    <row r="18" spans="1:13" ht="15.75" x14ac:dyDescent="0.25">
      <c r="A18" s="81" t="s">
        <v>30</v>
      </c>
      <c r="B18" s="81" t="s">
        <v>39</v>
      </c>
      <c r="C18" s="80">
        <v>4953429.6500000004</v>
      </c>
      <c r="D18" s="80"/>
      <c r="E18" s="80"/>
      <c r="F18" s="80"/>
      <c r="G18" s="80"/>
      <c r="H18" s="80"/>
      <c r="I18" s="80"/>
      <c r="J18" s="80">
        <f t="shared" si="0"/>
        <v>4953429.6500000004</v>
      </c>
      <c r="K18" s="80">
        <v>0</v>
      </c>
      <c r="L18" s="80">
        <f t="shared" si="1"/>
        <v>4953429.6500000004</v>
      </c>
      <c r="M18" s="79">
        <f t="shared" si="2"/>
        <v>0</v>
      </c>
    </row>
    <row r="19" spans="1:13" ht="15.75" x14ac:dyDescent="0.25">
      <c r="A19" s="81" t="s">
        <v>31</v>
      </c>
      <c r="B19" s="81" t="s">
        <v>32</v>
      </c>
      <c r="C19" s="80">
        <v>1764127.77</v>
      </c>
      <c r="D19" s="80"/>
      <c r="E19" s="80">
        <v>559498.5</v>
      </c>
      <c r="F19" s="80"/>
      <c r="G19" s="80"/>
      <c r="H19" s="80"/>
      <c r="I19" s="80"/>
      <c r="J19" s="80">
        <f t="shared" si="0"/>
        <v>1204629.27</v>
      </c>
      <c r="K19" s="80">
        <f>39236.86+257150</f>
        <v>296386.86</v>
      </c>
      <c r="L19" s="80">
        <f t="shared" si="1"/>
        <v>908242.41</v>
      </c>
      <c r="M19" s="79">
        <f t="shared" si="2"/>
        <v>0.26390471783897973</v>
      </c>
    </row>
    <row r="20" spans="1:13" ht="15.75" x14ac:dyDescent="0.25">
      <c r="A20" s="81" t="s">
        <v>33</v>
      </c>
      <c r="B20" s="81" t="s">
        <v>34</v>
      </c>
      <c r="C20" s="80">
        <v>20000</v>
      </c>
      <c r="D20" s="80"/>
      <c r="E20" s="80"/>
      <c r="F20" s="80"/>
      <c r="G20" s="80"/>
      <c r="H20" s="80"/>
      <c r="I20" s="80"/>
      <c r="J20" s="80">
        <f t="shared" si="0"/>
        <v>20000</v>
      </c>
      <c r="K20" s="80">
        <v>0</v>
      </c>
      <c r="L20" s="80">
        <f t="shared" si="1"/>
        <v>20000</v>
      </c>
      <c r="M20" s="79">
        <f t="shared" si="2"/>
        <v>0</v>
      </c>
    </row>
    <row r="21" spans="1:13" ht="16.5" thickBot="1" x14ac:dyDescent="0.3">
      <c r="A21" s="82" t="s">
        <v>38</v>
      </c>
      <c r="B21" s="82" t="s">
        <v>40</v>
      </c>
      <c r="C21" s="83">
        <v>132000</v>
      </c>
      <c r="D21" s="83"/>
      <c r="E21" s="83"/>
      <c r="F21" s="83"/>
      <c r="G21" s="83"/>
      <c r="H21" s="83"/>
      <c r="I21" s="83"/>
      <c r="J21" s="80">
        <f t="shared" si="0"/>
        <v>132000</v>
      </c>
      <c r="K21" s="80">
        <v>0</v>
      </c>
      <c r="L21" s="80">
        <f t="shared" si="1"/>
        <v>132000</v>
      </c>
      <c r="M21" s="79">
        <f t="shared" si="2"/>
        <v>0</v>
      </c>
    </row>
    <row r="22" spans="1:13" ht="16.5" thickBot="1" x14ac:dyDescent="0.3">
      <c r="A22" s="84"/>
      <c r="B22" s="85" t="s">
        <v>41</v>
      </c>
      <c r="C22" s="86">
        <f>SUM(C10:C21)</f>
        <v>11460207.59</v>
      </c>
      <c r="D22" s="86">
        <f t="shared" ref="D22:I22" si="3">SUM(D11:D21)</f>
        <v>35865.57</v>
      </c>
      <c r="E22" s="86">
        <f t="shared" si="3"/>
        <v>1054978.83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0</v>
      </c>
      <c r="J22" s="86">
        <f>SUM(J10:J21)</f>
        <v>10441094.33</v>
      </c>
      <c r="K22" s="86">
        <f>SUM(K10:K21)</f>
        <v>1123082.8399999999</v>
      </c>
      <c r="L22" s="86">
        <f t="shared" ref="L22" si="4">SUM(L10:L21)</f>
        <v>9318011.4900000002</v>
      </c>
      <c r="M22" s="79"/>
    </row>
    <row r="23" spans="1:13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ht="15.75" x14ac:dyDescent="0.25">
      <c r="A24" s="77" t="s">
        <v>42</v>
      </c>
      <c r="B24" s="77" t="s">
        <v>43</v>
      </c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90"/>
    </row>
    <row r="25" spans="1:13" ht="15.75" x14ac:dyDescent="0.25">
      <c r="A25" s="77"/>
      <c r="B25" s="77"/>
      <c r="C25" s="78"/>
      <c r="D25" s="80"/>
      <c r="E25" s="80"/>
      <c r="F25" s="80"/>
      <c r="G25" s="80"/>
      <c r="H25" s="80"/>
      <c r="I25" s="80"/>
      <c r="J25" s="80"/>
      <c r="K25" s="80"/>
      <c r="L25" s="80"/>
      <c r="M25" s="90"/>
    </row>
    <row r="26" spans="1:13" ht="15.75" x14ac:dyDescent="0.25">
      <c r="A26" s="77"/>
      <c r="B26" s="77"/>
      <c r="C26" s="78"/>
      <c r="D26" s="80"/>
      <c r="E26" s="80"/>
      <c r="F26" s="80"/>
      <c r="G26" s="80"/>
      <c r="H26" s="80"/>
      <c r="I26" s="80"/>
      <c r="J26" s="80"/>
      <c r="K26" s="80"/>
      <c r="L26" s="80"/>
      <c r="M26" s="90"/>
    </row>
    <row r="27" spans="1:13" ht="15.75" x14ac:dyDescent="0.25">
      <c r="A27" s="91">
        <v>0</v>
      </c>
      <c r="B27" s="92" t="s">
        <v>44</v>
      </c>
      <c r="C27" s="78"/>
      <c r="D27" s="80"/>
      <c r="E27" s="80"/>
      <c r="F27" s="80"/>
      <c r="G27" s="80"/>
      <c r="H27" s="80"/>
      <c r="I27" s="80"/>
      <c r="J27" s="80"/>
      <c r="K27" s="80"/>
      <c r="L27" s="80"/>
      <c r="M27" s="90"/>
    </row>
    <row r="28" spans="1:13" x14ac:dyDescent="0.2">
      <c r="A28" s="93" t="s">
        <v>45</v>
      </c>
      <c r="B28" s="81" t="s">
        <v>46</v>
      </c>
      <c r="C28" s="80">
        <v>805853.10000000009</v>
      </c>
      <c r="D28" s="80"/>
      <c r="E28" s="80"/>
      <c r="F28" s="80"/>
      <c r="G28" s="80"/>
      <c r="H28" s="80"/>
      <c r="I28" s="80"/>
      <c r="J28" s="80">
        <f t="shared" ref="J28:J39" si="5">C28+D28-E28+F28-G28+H28-I28</f>
        <v>805853.10000000009</v>
      </c>
      <c r="K28" s="80">
        <v>253812</v>
      </c>
      <c r="L28" s="80">
        <f t="shared" ref="L28:L93" si="6">J28-K28</f>
        <v>552041.10000000009</v>
      </c>
      <c r="M28" s="90">
        <f t="shared" ref="M28:M39" si="7">K28/$K$137</f>
        <v>0.31451889620239482</v>
      </c>
    </row>
    <row r="29" spans="1:13" x14ac:dyDescent="0.2">
      <c r="A29" s="93" t="s">
        <v>47</v>
      </c>
      <c r="B29" s="81" t="s">
        <v>48</v>
      </c>
      <c r="C29" s="80">
        <v>4500</v>
      </c>
      <c r="D29" s="80"/>
      <c r="E29" s="80"/>
      <c r="F29" s="80"/>
      <c r="G29" s="80"/>
      <c r="H29" s="80"/>
      <c r="I29" s="80"/>
      <c r="J29" s="80">
        <f t="shared" si="5"/>
        <v>4500</v>
      </c>
      <c r="K29" s="80">
        <v>1500</v>
      </c>
      <c r="L29" s="80">
        <f t="shared" si="6"/>
        <v>3000</v>
      </c>
      <c r="M29" s="90">
        <f t="shared" si="7"/>
        <v>1.8587708394543687E-3</v>
      </c>
    </row>
    <row r="30" spans="1:13" x14ac:dyDescent="0.2">
      <c r="A30" s="93" t="s">
        <v>49</v>
      </c>
      <c r="B30" s="81" t="s">
        <v>50</v>
      </c>
      <c r="C30" s="80">
        <v>107850</v>
      </c>
      <c r="D30" s="80"/>
      <c r="E30" s="80"/>
      <c r="F30" s="80"/>
      <c r="G30" s="80"/>
      <c r="H30" s="80"/>
      <c r="I30" s="80"/>
      <c r="J30" s="80">
        <f t="shared" si="5"/>
        <v>107850</v>
      </c>
      <c r="K30" s="80">
        <v>31000</v>
      </c>
      <c r="L30" s="80">
        <f t="shared" si="6"/>
        <v>76850</v>
      </c>
      <c r="M30" s="90">
        <f t="shared" si="7"/>
        <v>3.8414597348723621E-2</v>
      </c>
    </row>
    <row r="31" spans="1:13" hidden="1" x14ac:dyDescent="0.2">
      <c r="A31" s="93" t="s">
        <v>51</v>
      </c>
      <c r="B31" s="81" t="s">
        <v>52</v>
      </c>
      <c r="C31" s="80">
        <v>0</v>
      </c>
      <c r="D31" s="80"/>
      <c r="E31" s="80"/>
      <c r="F31" s="80"/>
      <c r="G31" s="80"/>
      <c r="H31" s="80"/>
      <c r="I31" s="80"/>
      <c r="J31" s="80">
        <f t="shared" si="5"/>
        <v>0</v>
      </c>
      <c r="K31" s="80">
        <v>0</v>
      </c>
      <c r="L31" s="80">
        <f t="shared" si="6"/>
        <v>0</v>
      </c>
      <c r="M31" s="90">
        <f t="shared" si="7"/>
        <v>0</v>
      </c>
    </row>
    <row r="32" spans="1:13" hidden="1" x14ac:dyDescent="0.2">
      <c r="A32" s="93" t="s">
        <v>53</v>
      </c>
      <c r="B32" s="81" t="s">
        <v>52</v>
      </c>
      <c r="C32" s="80">
        <v>0</v>
      </c>
      <c r="D32" s="80"/>
      <c r="E32" s="80"/>
      <c r="F32" s="80"/>
      <c r="G32" s="80"/>
      <c r="H32" s="80"/>
      <c r="I32" s="80"/>
      <c r="J32" s="80">
        <f t="shared" si="5"/>
        <v>0</v>
      </c>
      <c r="K32" s="80">
        <v>0</v>
      </c>
      <c r="L32" s="80">
        <f t="shared" si="6"/>
        <v>0</v>
      </c>
      <c r="M32" s="90">
        <f t="shared" si="7"/>
        <v>0</v>
      </c>
    </row>
    <row r="33" spans="1:13" x14ac:dyDescent="0.2">
      <c r="A33" s="93" t="s">
        <v>54</v>
      </c>
      <c r="B33" s="81" t="s">
        <v>55</v>
      </c>
      <c r="C33" s="80">
        <v>276090.01</v>
      </c>
      <c r="D33" s="80"/>
      <c r="E33" s="80"/>
      <c r="F33" s="80"/>
      <c r="G33" s="80"/>
      <c r="H33" s="80"/>
      <c r="I33" s="80"/>
      <c r="J33" s="80">
        <f t="shared" si="5"/>
        <v>276090.01</v>
      </c>
      <c r="K33" s="80">
        <v>0</v>
      </c>
      <c r="L33" s="80">
        <f t="shared" si="6"/>
        <v>276090.01</v>
      </c>
      <c r="M33" s="90">
        <f t="shared" si="7"/>
        <v>0</v>
      </c>
    </row>
    <row r="34" spans="1:13" x14ac:dyDescent="0.2">
      <c r="A34" s="93" t="s">
        <v>56</v>
      </c>
      <c r="B34" s="81" t="s">
        <v>57</v>
      </c>
      <c r="C34" s="80">
        <v>42755.839999999997</v>
      </c>
      <c r="D34" s="80"/>
      <c r="E34" s="80"/>
      <c r="F34" s="80"/>
      <c r="G34" s="80"/>
      <c r="H34" s="80"/>
      <c r="I34" s="80"/>
      <c r="J34" s="80">
        <f t="shared" si="5"/>
        <v>42755.839999999997</v>
      </c>
      <c r="K34" s="80">
        <v>6771.57</v>
      </c>
      <c r="L34" s="80">
        <f t="shared" si="6"/>
        <v>35984.269999999997</v>
      </c>
      <c r="M34" s="90">
        <f t="shared" si="7"/>
        <v>8.3911979022160132E-3</v>
      </c>
    </row>
    <row r="35" spans="1:13" x14ac:dyDescent="0.2">
      <c r="A35" s="93" t="s">
        <v>58</v>
      </c>
      <c r="B35" s="81" t="s">
        <v>59</v>
      </c>
      <c r="C35" s="80">
        <v>90546.57</v>
      </c>
      <c r="D35" s="80"/>
      <c r="E35" s="80"/>
      <c r="F35" s="80"/>
      <c r="G35" s="80"/>
      <c r="H35" s="80"/>
      <c r="I35" s="80"/>
      <c r="J35" s="80">
        <f t="shared" si="5"/>
        <v>90546.57</v>
      </c>
      <c r="K35" s="80">
        <v>27808.18</v>
      </c>
      <c r="L35" s="80">
        <f t="shared" si="6"/>
        <v>62738.390000000007</v>
      </c>
      <c r="M35" s="90">
        <f t="shared" si="7"/>
        <v>3.4459356054865456E-2</v>
      </c>
    </row>
    <row r="36" spans="1:13" x14ac:dyDescent="0.2">
      <c r="A36" s="93" t="s">
        <v>60</v>
      </c>
      <c r="B36" s="81" t="s">
        <v>61</v>
      </c>
      <c r="C36" s="80">
        <v>8486.09</v>
      </c>
      <c r="D36" s="80"/>
      <c r="E36" s="80"/>
      <c r="F36" s="80"/>
      <c r="G36" s="80"/>
      <c r="H36" s="80"/>
      <c r="I36" s="80"/>
      <c r="J36" s="80">
        <f t="shared" si="5"/>
        <v>8486.09</v>
      </c>
      <c r="K36" s="80">
        <v>2606.08</v>
      </c>
      <c r="L36" s="80">
        <f t="shared" si="6"/>
        <v>5880.01</v>
      </c>
      <c r="M36" s="90">
        <f t="shared" si="7"/>
        <v>3.2294036728568272E-3</v>
      </c>
    </row>
    <row r="37" spans="1:13" x14ac:dyDescent="0.2">
      <c r="A37" s="93" t="s">
        <v>62</v>
      </c>
      <c r="B37" s="81" t="s">
        <v>63</v>
      </c>
      <c r="C37" s="80">
        <v>74453</v>
      </c>
      <c r="D37" s="80"/>
      <c r="E37" s="80"/>
      <c r="F37" s="80"/>
      <c r="G37" s="80"/>
      <c r="H37" s="80"/>
      <c r="I37" s="80"/>
      <c r="J37" s="80">
        <f t="shared" si="5"/>
        <v>74453</v>
      </c>
      <c r="K37" s="80">
        <v>0</v>
      </c>
      <c r="L37" s="80">
        <f t="shared" si="6"/>
        <v>74453</v>
      </c>
      <c r="M37" s="90">
        <f t="shared" si="7"/>
        <v>0</v>
      </c>
    </row>
    <row r="38" spans="1:13" x14ac:dyDescent="0.2">
      <c r="A38" s="93" t="s">
        <v>64</v>
      </c>
      <c r="B38" s="81" t="s">
        <v>65</v>
      </c>
      <c r="C38" s="80">
        <v>74453</v>
      </c>
      <c r="D38" s="80"/>
      <c r="E38" s="80"/>
      <c r="F38" s="80"/>
      <c r="G38" s="80"/>
      <c r="H38" s="80"/>
      <c r="I38" s="80"/>
      <c r="J38" s="80">
        <f t="shared" si="5"/>
        <v>74453</v>
      </c>
      <c r="K38" s="80">
        <v>0</v>
      </c>
      <c r="L38" s="80">
        <f t="shared" si="6"/>
        <v>74453</v>
      </c>
      <c r="M38" s="90">
        <f t="shared" si="7"/>
        <v>0</v>
      </c>
    </row>
    <row r="39" spans="1:13" x14ac:dyDescent="0.2">
      <c r="A39" s="93" t="s">
        <v>66</v>
      </c>
      <c r="B39" s="81" t="s">
        <v>67</v>
      </c>
      <c r="C39" s="80">
        <v>4400</v>
      </c>
      <c r="D39" s="80"/>
      <c r="E39" s="80"/>
      <c r="F39" s="80"/>
      <c r="G39" s="80"/>
      <c r="H39" s="80"/>
      <c r="I39" s="80"/>
      <c r="J39" s="80">
        <f t="shared" si="5"/>
        <v>4400</v>
      </c>
      <c r="K39" s="80">
        <v>0</v>
      </c>
      <c r="L39" s="80">
        <f t="shared" si="6"/>
        <v>4400</v>
      </c>
      <c r="M39" s="90">
        <f t="shared" si="7"/>
        <v>0</v>
      </c>
    </row>
    <row r="40" spans="1:13" x14ac:dyDescent="0.2">
      <c r="A40" s="93"/>
      <c r="B40" s="81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0"/>
    </row>
    <row r="41" spans="1:13" x14ac:dyDescent="0.2">
      <c r="A41" s="93"/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0"/>
    </row>
    <row r="42" spans="1:13" ht="15.75" x14ac:dyDescent="0.25">
      <c r="A42" s="91">
        <v>1</v>
      </c>
      <c r="B42" s="92" t="s">
        <v>68</v>
      </c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90"/>
    </row>
    <row r="43" spans="1:13" x14ac:dyDescent="0.2">
      <c r="A43" s="93" t="s">
        <v>69</v>
      </c>
      <c r="B43" s="81" t="s">
        <v>70</v>
      </c>
      <c r="C43" s="80">
        <v>11725</v>
      </c>
      <c r="D43" s="80">
        <v>2700</v>
      </c>
      <c r="E43" s="80"/>
      <c r="F43" s="80"/>
      <c r="G43" s="80"/>
      <c r="H43" s="80"/>
      <c r="I43" s="80"/>
      <c r="J43" s="80">
        <f t="shared" ref="J43:J107" si="8">C43+D43-E43+F43-G43+H43-I43</f>
        <v>14425</v>
      </c>
      <c r="K43" s="80">
        <v>3984.2799999999997</v>
      </c>
      <c r="L43" s="80">
        <f t="shared" si="6"/>
        <v>10440.720000000001</v>
      </c>
      <c r="M43" s="90">
        <f t="shared" ref="M43:M76" si="9">K43/$K$137</f>
        <v>4.9372423201475011E-3</v>
      </c>
    </row>
    <row r="44" spans="1:13" x14ac:dyDescent="0.2">
      <c r="A44" s="93" t="s">
        <v>71</v>
      </c>
      <c r="B44" s="81" t="s">
        <v>72</v>
      </c>
      <c r="C44" s="80">
        <v>30227.33</v>
      </c>
      <c r="D44" s="80"/>
      <c r="E44" s="80"/>
      <c r="F44" s="80"/>
      <c r="G44" s="80"/>
      <c r="H44" s="80"/>
      <c r="I44" s="80"/>
      <c r="J44" s="80">
        <f t="shared" si="8"/>
        <v>30227.33</v>
      </c>
      <c r="K44" s="80">
        <v>9550</v>
      </c>
      <c r="L44" s="80">
        <f t="shared" si="6"/>
        <v>20677.330000000002</v>
      </c>
      <c r="M44" s="90">
        <f t="shared" si="9"/>
        <v>1.1834174344526147E-2</v>
      </c>
    </row>
    <row r="45" spans="1:13" x14ac:dyDescent="0.2">
      <c r="A45" s="93" t="s">
        <v>73</v>
      </c>
      <c r="B45" s="81" t="s">
        <v>74</v>
      </c>
      <c r="C45" s="80">
        <v>500</v>
      </c>
      <c r="D45" s="80"/>
      <c r="E45" s="80"/>
      <c r="F45" s="80"/>
      <c r="G45" s="80"/>
      <c r="H45" s="80"/>
      <c r="I45" s="80"/>
      <c r="J45" s="80">
        <f t="shared" si="8"/>
        <v>500</v>
      </c>
      <c r="K45" s="80">
        <v>0</v>
      </c>
      <c r="L45" s="80">
        <f t="shared" si="6"/>
        <v>500</v>
      </c>
      <c r="M45" s="90">
        <f t="shared" si="9"/>
        <v>0</v>
      </c>
    </row>
    <row r="46" spans="1:13" x14ac:dyDescent="0.2">
      <c r="A46" s="93" t="s">
        <v>75</v>
      </c>
      <c r="B46" s="81" t="s">
        <v>76</v>
      </c>
      <c r="C46" s="80">
        <v>7000</v>
      </c>
      <c r="D46" s="80"/>
      <c r="E46" s="80"/>
      <c r="F46" s="80"/>
      <c r="G46" s="80"/>
      <c r="H46" s="80"/>
      <c r="I46" s="80"/>
      <c r="J46" s="80">
        <f t="shared" si="8"/>
        <v>7000</v>
      </c>
      <c r="K46" s="80">
        <v>4330</v>
      </c>
      <c r="L46" s="80">
        <f t="shared" si="6"/>
        <v>2670</v>
      </c>
      <c r="M46" s="90">
        <f t="shared" si="9"/>
        <v>5.3656518232249439E-3</v>
      </c>
    </row>
    <row r="47" spans="1:13" x14ac:dyDescent="0.2">
      <c r="A47" s="93" t="s">
        <v>77</v>
      </c>
      <c r="B47" s="81" t="s">
        <v>78</v>
      </c>
      <c r="C47" s="80">
        <v>13750</v>
      </c>
      <c r="D47" s="80"/>
      <c r="E47" s="80"/>
      <c r="F47" s="80"/>
      <c r="G47" s="80"/>
      <c r="H47" s="80"/>
      <c r="I47" s="80"/>
      <c r="J47" s="80">
        <f t="shared" si="8"/>
        <v>13750</v>
      </c>
      <c r="K47" s="80">
        <v>5248.5</v>
      </c>
      <c r="L47" s="80">
        <f t="shared" si="6"/>
        <v>8501.5</v>
      </c>
      <c r="M47" s="90">
        <f t="shared" si="9"/>
        <v>6.5038391672508356E-3</v>
      </c>
    </row>
    <row r="48" spans="1:13" x14ac:dyDescent="0.2">
      <c r="A48" s="93" t="s">
        <v>79</v>
      </c>
      <c r="B48" s="81" t="s">
        <v>80</v>
      </c>
      <c r="C48" s="80">
        <v>1669933.26</v>
      </c>
      <c r="D48" s="80"/>
      <c r="E48" s="80">
        <v>784576.06</v>
      </c>
      <c r="F48" s="80"/>
      <c r="G48" s="80"/>
      <c r="H48" s="80"/>
      <c r="I48" s="80"/>
      <c r="J48" s="80">
        <f t="shared" si="8"/>
        <v>885357.2</v>
      </c>
      <c r="K48" s="80">
        <v>190380</v>
      </c>
      <c r="L48" s="80">
        <f t="shared" si="6"/>
        <v>694977.2</v>
      </c>
      <c r="M48" s="90">
        <f t="shared" si="9"/>
        <v>0.23591519494354846</v>
      </c>
    </row>
    <row r="49" spans="1:13" hidden="1" x14ac:dyDescent="0.2">
      <c r="A49" s="93" t="s">
        <v>81</v>
      </c>
      <c r="B49" s="81" t="s">
        <v>82</v>
      </c>
      <c r="C49" s="80">
        <v>0</v>
      </c>
      <c r="D49" s="80" t="b">
        <v>0</v>
      </c>
      <c r="E49" s="80" t="b">
        <v>0</v>
      </c>
      <c r="F49" s="80"/>
      <c r="G49" s="80"/>
      <c r="H49" s="80"/>
      <c r="I49" s="80"/>
      <c r="J49" s="80">
        <f t="shared" si="8"/>
        <v>0</v>
      </c>
      <c r="K49" s="80">
        <v>0</v>
      </c>
      <c r="L49" s="80">
        <f t="shared" si="6"/>
        <v>0</v>
      </c>
      <c r="M49" s="90">
        <f t="shared" si="9"/>
        <v>0</v>
      </c>
    </row>
    <row r="50" spans="1:13" hidden="1" x14ac:dyDescent="0.2">
      <c r="A50" s="93" t="s">
        <v>83</v>
      </c>
      <c r="B50" s="81" t="s">
        <v>84</v>
      </c>
      <c r="C50" s="80">
        <v>0</v>
      </c>
      <c r="D50" s="80" t="b">
        <v>0</v>
      </c>
      <c r="E50" s="80" t="b">
        <v>0</v>
      </c>
      <c r="F50" s="80"/>
      <c r="G50" s="80"/>
      <c r="H50" s="80"/>
      <c r="I50" s="80"/>
      <c r="J50" s="80">
        <f t="shared" si="8"/>
        <v>0</v>
      </c>
      <c r="K50" s="80">
        <v>0</v>
      </c>
      <c r="L50" s="80">
        <f t="shared" si="6"/>
        <v>0</v>
      </c>
      <c r="M50" s="90">
        <f t="shared" si="9"/>
        <v>0</v>
      </c>
    </row>
    <row r="51" spans="1:13" x14ac:dyDescent="0.2">
      <c r="A51" s="93" t="s">
        <v>85</v>
      </c>
      <c r="B51" s="81" t="s">
        <v>86</v>
      </c>
      <c r="C51" s="80">
        <v>125004.8</v>
      </c>
      <c r="D51" s="80"/>
      <c r="E51" s="80">
        <v>33600</v>
      </c>
      <c r="F51" s="80"/>
      <c r="G51" s="80"/>
      <c r="H51" s="80"/>
      <c r="I51" s="80"/>
      <c r="J51" s="80">
        <f t="shared" si="8"/>
        <v>91404.800000000003</v>
      </c>
      <c r="K51" s="80">
        <v>64575.079999999994</v>
      </c>
      <c r="L51" s="80">
        <f t="shared" si="6"/>
        <v>26829.720000000008</v>
      </c>
      <c r="M51" s="90">
        <f t="shared" si="9"/>
        <v>8.0020183772955333E-2</v>
      </c>
    </row>
    <row r="52" spans="1:13" x14ac:dyDescent="0.2">
      <c r="A52" s="93" t="s">
        <v>87</v>
      </c>
      <c r="B52" s="81" t="s">
        <v>88</v>
      </c>
      <c r="C52" s="80">
        <v>579657.19999999995</v>
      </c>
      <c r="D52" s="80"/>
      <c r="E52" s="80">
        <v>200937.19999999995</v>
      </c>
      <c r="F52" s="80"/>
      <c r="G52" s="80"/>
      <c r="H52" s="80"/>
      <c r="I52" s="80"/>
      <c r="J52" s="80">
        <f t="shared" si="8"/>
        <v>378720</v>
      </c>
      <c r="K52" s="80">
        <v>40283.74</v>
      </c>
      <c r="L52" s="80">
        <f t="shared" si="6"/>
        <v>338436.26</v>
      </c>
      <c r="M52" s="90">
        <f t="shared" si="9"/>
        <v>4.9918827477441016E-2</v>
      </c>
    </row>
    <row r="53" spans="1:13" x14ac:dyDescent="0.2">
      <c r="A53" s="93" t="s">
        <v>89</v>
      </c>
      <c r="B53" s="81" t="s">
        <v>90</v>
      </c>
      <c r="C53" s="80">
        <v>9000</v>
      </c>
      <c r="D53" s="80"/>
      <c r="E53" s="80"/>
      <c r="F53" s="80"/>
      <c r="G53" s="80"/>
      <c r="H53" s="80"/>
      <c r="I53" s="80"/>
      <c r="J53" s="80">
        <f t="shared" si="8"/>
        <v>9000</v>
      </c>
      <c r="K53" s="80">
        <v>0</v>
      </c>
      <c r="L53" s="80">
        <f t="shared" si="6"/>
        <v>9000</v>
      </c>
      <c r="M53" s="90">
        <f t="shared" si="9"/>
        <v>0</v>
      </c>
    </row>
    <row r="54" spans="1:13" x14ac:dyDescent="0.2">
      <c r="A54" s="93" t="s">
        <v>91</v>
      </c>
      <c r="B54" s="81" t="s">
        <v>92</v>
      </c>
      <c r="C54" s="80">
        <v>22500</v>
      </c>
      <c r="D54" s="80">
        <v>20000</v>
      </c>
      <c r="E54" s="80"/>
      <c r="F54" s="80"/>
      <c r="G54" s="80"/>
      <c r="H54" s="80"/>
      <c r="I54" s="80"/>
      <c r="J54" s="80">
        <f t="shared" si="8"/>
        <v>42500</v>
      </c>
      <c r="K54" s="80">
        <v>16931.04</v>
      </c>
      <c r="L54" s="80">
        <f t="shared" si="6"/>
        <v>25568.959999999999</v>
      </c>
      <c r="M54" s="90">
        <f t="shared" si="9"/>
        <v>2.0980615622423662E-2</v>
      </c>
    </row>
    <row r="55" spans="1:13" x14ac:dyDescent="0.2">
      <c r="A55" s="93" t="s">
        <v>93</v>
      </c>
      <c r="B55" s="81" t="s">
        <v>94</v>
      </c>
      <c r="C55" s="80">
        <v>71000</v>
      </c>
      <c r="D55" s="80"/>
      <c r="E55" s="80"/>
      <c r="F55" s="80"/>
      <c r="G55" s="80"/>
      <c r="H55" s="80"/>
      <c r="I55" s="80"/>
      <c r="J55" s="80">
        <f t="shared" si="8"/>
        <v>71000</v>
      </c>
      <c r="K55" s="80">
        <v>0</v>
      </c>
      <c r="L55" s="80">
        <f t="shared" si="6"/>
        <v>71000</v>
      </c>
      <c r="M55" s="90">
        <f t="shared" si="9"/>
        <v>0</v>
      </c>
    </row>
    <row r="56" spans="1:13" hidden="1" x14ac:dyDescent="0.2">
      <c r="A56" s="93" t="s">
        <v>95</v>
      </c>
      <c r="B56" s="81" t="s">
        <v>96</v>
      </c>
      <c r="C56" s="80">
        <v>0</v>
      </c>
      <c r="D56" s="80"/>
      <c r="E56" s="80"/>
      <c r="F56" s="80"/>
      <c r="G56" s="80"/>
      <c r="H56" s="80"/>
      <c r="I56" s="80"/>
      <c r="J56" s="80">
        <f t="shared" si="8"/>
        <v>0</v>
      </c>
      <c r="K56" s="80">
        <v>0</v>
      </c>
      <c r="L56" s="80">
        <f t="shared" si="6"/>
        <v>0</v>
      </c>
      <c r="M56" s="90">
        <f t="shared" si="9"/>
        <v>0</v>
      </c>
    </row>
    <row r="57" spans="1:13" x14ac:dyDescent="0.2">
      <c r="A57" s="93" t="s">
        <v>97</v>
      </c>
      <c r="B57" s="81" t="s">
        <v>98</v>
      </c>
      <c r="C57" s="80">
        <v>5000</v>
      </c>
      <c r="D57" s="80"/>
      <c r="E57" s="80"/>
      <c r="F57" s="80"/>
      <c r="G57" s="80"/>
      <c r="H57" s="80"/>
      <c r="I57" s="80"/>
      <c r="J57" s="80">
        <f t="shared" si="8"/>
        <v>5000</v>
      </c>
      <c r="K57" s="80">
        <v>1454</v>
      </c>
      <c r="L57" s="80">
        <f t="shared" si="6"/>
        <v>3546</v>
      </c>
      <c r="M57" s="90">
        <f t="shared" si="9"/>
        <v>1.8017685337111014E-3</v>
      </c>
    </row>
    <row r="58" spans="1:13" x14ac:dyDescent="0.2">
      <c r="A58" s="93" t="s">
        <v>99</v>
      </c>
      <c r="B58" s="81" t="s">
        <v>100</v>
      </c>
      <c r="C58" s="80">
        <v>1500</v>
      </c>
      <c r="D58" s="80"/>
      <c r="E58" s="80"/>
      <c r="F58" s="80"/>
      <c r="G58" s="80"/>
      <c r="H58" s="80"/>
      <c r="I58" s="80"/>
      <c r="J58" s="80">
        <f t="shared" si="8"/>
        <v>1500</v>
      </c>
      <c r="K58" s="80">
        <v>625</v>
      </c>
      <c r="L58" s="80">
        <f t="shared" si="6"/>
        <v>875</v>
      </c>
      <c r="M58" s="90">
        <f t="shared" si="9"/>
        <v>7.7448784977265364E-4</v>
      </c>
    </row>
    <row r="59" spans="1:13" x14ac:dyDescent="0.2">
      <c r="A59" s="93" t="s">
        <v>101</v>
      </c>
      <c r="B59" s="81" t="s">
        <v>102</v>
      </c>
      <c r="C59" s="80">
        <v>10000</v>
      </c>
      <c r="D59" s="80"/>
      <c r="E59" s="80"/>
      <c r="F59" s="80"/>
      <c r="G59" s="80"/>
      <c r="H59" s="80"/>
      <c r="I59" s="80"/>
      <c r="J59" s="80">
        <f t="shared" si="8"/>
        <v>10000</v>
      </c>
      <c r="K59" s="80">
        <v>0</v>
      </c>
      <c r="L59" s="80">
        <f t="shared" si="6"/>
        <v>10000</v>
      </c>
      <c r="M59" s="90">
        <f t="shared" si="9"/>
        <v>0</v>
      </c>
    </row>
    <row r="60" spans="1:13" x14ac:dyDescent="0.2">
      <c r="A60" s="93" t="s">
        <v>103</v>
      </c>
      <c r="B60" s="81" t="s">
        <v>104</v>
      </c>
      <c r="C60" s="80">
        <v>7300</v>
      </c>
      <c r="D60" s="80"/>
      <c r="E60" s="80"/>
      <c r="F60" s="80"/>
      <c r="G60" s="80"/>
      <c r="H60" s="80"/>
      <c r="I60" s="80"/>
      <c r="J60" s="80">
        <f t="shared" si="8"/>
        <v>7300</v>
      </c>
      <c r="K60" s="80">
        <v>1088.3400000000001</v>
      </c>
      <c r="L60" s="80">
        <f t="shared" si="6"/>
        <v>6211.66</v>
      </c>
      <c r="M60" s="90">
        <f t="shared" si="9"/>
        <v>1.3486497702745119E-3</v>
      </c>
    </row>
    <row r="61" spans="1:13" x14ac:dyDescent="0.2">
      <c r="A61" s="93" t="s">
        <v>105</v>
      </c>
      <c r="B61" s="81" t="s">
        <v>106</v>
      </c>
      <c r="C61" s="80">
        <v>5500</v>
      </c>
      <c r="D61" s="80"/>
      <c r="E61" s="80"/>
      <c r="F61" s="80"/>
      <c r="G61" s="80"/>
      <c r="H61" s="80"/>
      <c r="I61" s="80"/>
      <c r="J61" s="80">
        <f t="shared" si="8"/>
        <v>5500</v>
      </c>
      <c r="K61" s="80">
        <v>0</v>
      </c>
      <c r="L61" s="80">
        <f t="shared" si="6"/>
        <v>5500</v>
      </c>
      <c r="M61" s="90">
        <f t="shared" si="9"/>
        <v>0</v>
      </c>
    </row>
    <row r="62" spans="1:13" x14ac:dyDescent="0.2">
      <c r="A62" s="93" t="s">
        <v>107</v>
      </c>
      <c r="B62" s="81" t="s">
        <v>108</v>
      </c>
      <c r="C62" s="80">
        <v>283206.82</v>
      </c>
      <c r="D62" s="80"/>
      <c r="E62" s="80">
        <v>18000</v>
      </c>
      <c r="F62" s="80"/>
      <c r="G62" s="80"/>
      <c r="H62" s="80"/>
      <c r="I62" s="80"/>
      <c r="J62" s="80">
        <f t="shared" si="8"/>
        <v>265206.82</v>
      </c>
      <c r="K62" s="80">
        <v>0</v>
      </c>
      <c r="L62" s="80">
        <f t="shared" si="6"/>
        <v>265206.82</v>
      </c>
      <c r="M62" s="90">
        <f t="shared" si="9"/>
        <v>0</v>
      </c>
    </row>
    <row r="63" spans="1:13" x14ac:dyDescent="0.2">
      <c r="A63" s="93" t="s">
        <v>109</v>
      </c>
      <c r="B63" s="81" t="s">
        <v>110</v>
      </c>
      <c r="C63" s="80">
        <v>260706.83</v>
      </c>
      <c r="D63" s="80"/>
      <c r="E63" s="80"/>
      <c r="F63" s="80"/>
      <c r="G63" s="80"/>
      <c r="H63" s="80"/>
      <c r="I63" s="80"/>
      <c r="J63" s="80">
        <f t="shared" si="8"/>
        <v>260706.83</v>
      </c>
      <c r="K63" s="80">
        <v>0</v>
      </c>
      <c r="L63" s="80">
        <f t="shared" si="6"/>
        <v>260706.83</v>
      </c>
      <c r="M63" s="90">
        <f t="shared" si="9"/>
        <v>0</v>
      </c>
    </row>
    <row r="64" spans="1:13" hidden="1" x14ac:dyDescent="0.2">
      <c r="A64" s="93" t="s">
        <v>111</v>
      </c>
      <c r="B64" s="81" t="s">
        <v>112</v>
      </c>
      <c r="C64" s="80">
        <v>0</v>
      </c>
      <c r="D64" s="80"/>
      <c r="E64" s="80"/>
      <c r="F64" s="80"/>
      <c r="G64" s="80"/>
      <c r="H64" s="80"/>
      <c r="I64" s="80"/>
      <c r="J64" s="80">
        <f t="shared" si="8"/>
        <v>0</v>
      </c>
      <c r="K64" s="80">
        <v>0</v>
      </c>
      <c r="L64" s="80">
        <f t="shared" si="6"/>
        <v>0</v>
      </c>
      <c r="M64" s="90">
        <f t="shared" si="9"/>
        <v>0</v>
      </c>
    </row>
    <row r="65" spans="1:13" x14ac:dyDescent="0.2">
      <c r="A65" s="93" t="s">
        <v>113</v>
      </c>
      <c r="B65" s="81" t="s">
        <v>114</v>
      </c>
      <c r="C65" s="80">
        <v>17000</v>
      </c>
      <c r="D65" s="80"/>
      <c r="E65" s="80"/>
      <c r="F65" s="80"/>
      <c r="G65" s="80"/>
      <c r="H65" s="80"/>
      <c r="I65" s="80"/>
      <c r="J65" s="80">
        <f t="shared" si="8"/>
        <v>17000</v>
      </c>
      <c r="K65" s="80">
        <v>4450</v>
      </c>
      <c r="L65" s="80">
        <f t="shared" si="6"/>
        <v>12550</v>
      </c>
      <c r="M65" s="90">
        <f t="shared" si="9"/>
        <v>5.5143534903812933E-3</v>
      </c>
    </row>
    <row r="66" spans="1:13" x14ac:dyDescent="0.2">
      <c r="A66" s="93" t="s">
        <v>115</v>
      </c>
      <c r="B66" s="81" t="s">
        <v>116</v>
      </c>
      <c r="C66" s="80">
        <v>54000</v>
      </c>
      <c r="D66" s="80"/>
      <c r="E66" s="80"/>
      <c r="F66" s="80"/>
      <c r="G66" s="80"/>
      <c r="H66" s="80"/>
      <c r="I66" s="80"/>
      <c r="J66" s="80">
        <f t="shared" si="8"/>
        <v>54000</v>
      </c>
      <c r="K66" s="80">
        <v>18000</v>
      </c>
      <c r="L66" s="80">
        <f t="shared" si="6"/>
        <v>36000</v>
      </c>
      <c r="M66" s="90">
        <f t="shared" si="9"/>
        <v>2.2305250073452423E-2</v>
      </c>
    </row>
    <row r="67" spans="1:13" x14ac:dyDescent="0.2">
      <c r="A67" s="93" t="s">
        <v>117</v>
      </c>
      <c r="B67" s="81" t="s">
        <v>118</v>
      </c>
      <c r="C67" s="80">
        <v>26000</v>
      </c>
      <c r="D67" s="80"/>
      <c r="E67" s="80"/>
      <c r="F67" s="80"/>
      <c r="G67" s="80"/>
      <c r="H67" s="80"/>
      <c r="I67" s="80"/>
      <c r="J67" s="80">
        <f t="shared" si="8"/>
        <v>26000</v>
      </c>
      <c r="K67" s="80">
        <v>810</v>
      </c>
      <c r="L67" s="80">
        <f t="shared" si="6"/>
        <v>25190</v>
      </c>
      <c r="M67" s="90">
        <f t="shared" si="9"/>
        <v>1.003736253305359E-3</v>
      </c>
    </row>
    <row r="68" spans="1:13" x14ac:dyDescent="0.2">
      <c r="A68" s="93" t="s">
        <v>119</v>
      </c>
      <c r="B68" s="81" t="s">
        <v>120</v>
      </c>
      <c r="C68" s="80">
        <v>12687.970000000001</v>
      </c>
      <c r="D68" s="80"/>
      <c r="E68" s="80"/>
      <c r="F68" s="80"/>
      <c r="G68" s="80"/>
      <c r="H68" s="80"/>
      <c r="I68" s="80"/>
      <c r="J68" s="80">
        <f t="shared" si="8"/>
        <v>12687.970000000001</v>
      </c>
      <c r="K68" s="80">
        <v>0</v>
      </c>
      <c r="L68" s="80">
        <f t="shared" si="6"/>
        <v>12687.970000000001</v>
      </c>
      <c r="M68" s="90">
        <f t="shared" si="9"/>
        <v>0</v>
      </c>
    </row>
    <row r="69" spans="1:13" x14ac:dyDescent="0.2">
      <c r="A69" s="93" t="s">
        <v>121</v>
      </c>
      <c r="B69" s="81" t="s">
        <v>122</v>
      </c>
      <c r="C69" s="80">
        <v>5600</v>
      </c>
      <c r="D69" s="80"/>
      <c r="E69" s="80"/>
      <c r="F69" s="80"/>
      <c r="G69" s="80"/>
      <c r="H69" s="80"/>
      <c r="I69" s="80"/>
      <c r="J69" s="80">
        <f t="shared" si="8"/>
        <v>5600</v>
      </c>
      <c r="K69" s="80">
        <v>800</v>
      </c>
      <c r="L69" s="80">
        <f t="shared" si="6"/>
        <v>4800</v>
      </c>
      <c r="M69" s="90">
        <f t="shared" si="9"/>
        <v>9.9134444770899652E-4</v>
      </c>
    </row>
    <row r="70" spans="1:13" x14ac:dyDescent="0.2">
      <c r="A70" s="93" t="s">
        <v>123</v>
      </c>
      <c r="B70" s="81" t="s">
        <v>124</v>
      </c>
      <c r="C70" s="80">
        <v>208565.45</v>
      </c>
      <c r="D70" s="80"/>
      <c r="E70" s="80"/>
      <c r="F70" s="80"/>
      <c r="G70" s="80"/>
      <c r="H70" s="80"/>
      <c r="I70" s="80"/>
      <c r="J70" s="80">
        <f t="shared" si="8"/>
        <v>208565.45</v>
      </c>
      <c r="K70" s="80">
        <v>0</v>
      </c>
      <c r="L70" s="80">
        <f t="shared" si="6"/>
        <v>208565.45</v>
      </c>
      <c r="M70" s="90">
        <f t="shared" si="9"/>
        <v>0</v>
      </c>
    </row>
    <row r="71" spans="1:13" x14ac:dyDescent="0.2">
      <c r="A71" s="93" t="s">
        <v>125</v>
      </c>
      <c r="B71" s="81" t="s">
        <v>126</v>
      </c>
      <c r="C71" s="80">
        <v>228200</v>
      </c>
      <c r="D71" s="80"/>
      <c r="E71" s="80"/>
      <c r="F71" s="80"/>
      <c r="G71" s="80"/>
      <c r="H71" s="80"/>
      <c r="I71" s="80"/>
      <c r="J71" s="80">
        <f t="shared" si="8"/>
        <v>228200</v>
      </c>
      <c r="K71" s="80">
        <v>65850</v>
      </c>
      <c r="L71" s="80">
        <f t="shared" si="6"/>
        <v>162350</v>
      </c>
      <c r="M71" s="90">
        <f t="shared" si="9"/>
        <v>8.160003985204678E-2</v>
      </c>
    </row>
    <row r="72" spans="1:13" x14ac:dyDescent="0.2">
      <c r="A72" s="93" t="s">
        <v>127</v>
      </c>
      <c r="B72" s="81" t="s">
        <v>128</v>
      </c>
      <c r="C72" s="80">
        <v>8000</v>
      </c>
      <c r="D72" s="80"/>
      <c r="E72" s="80"/>
      <c r="F72" s="80"/>
      <c r="G72" s="80"/>
      <c r="H72" s="80"/>
      <c r="I72" s="80"/>
      <c r="J72" s="80">
        <f t="shared" si="8"/>
        <v>8000</v>
      </c>
      <c r="K72" s="80">
        <v>0</v>
      </c>
      <c r="L72" s="80">
        <f t="shared" si="6"/>
        <v>8000</v>
      </c>
      <c r="M72" s="90">
        <f t="shared" si="9"/>
        <v>0</v>
      </c>
    </row>
    <row r="73" spans="1:13" x14ac:dyDescent="0.2">
      <c r="A73" s="93" t="s">
        <v>129</v>
      </c>
      <c r="B73" s="81" t="s">
        <v>130</v>
      </c>
      <c r="C73" s="80">
        <v>2500</v>
      </c>
      <c r="D73" s="80"/>
      <c r="E73" s="80"/>
      <c r="F73" s="80"/>
      <c r="G73" s="80"/>
      <c r="H73" s="80"/>
      <c r="I73" s="80"/>
      <c r="J73" s="80">
        <f t="shared" si="8"/>
        <v>2500</v>
      </c>
      <c r="K73" s="80">
        <v>763.04</v>
      </c>
      <c r="L73" s="80">
        <f t="shared" si="6"/>
        <v>1736.96</v>
      </c>
      <c r="M73" s="90">
        <f t="shared" si="9"/>
        <v>9.4554433422484093E-4</v>
      </c>
    </row>
    <row r="74" spans="1:13" x14ac:dyDescent="0.2">
      <c r="A74" s="93" t="s">
        <v>131</v>
      </c>
      <c r="B74" s="81" t="s">
        <v>132</v>
      </c>
      <c r="C74" s="80">
        <v>5000</v>
      </c>
      <c r="D74" s="80">
        <v>2000</v>
      </c>
      <c r="E74" s="80"/>
      <c r="F74" s="80"/>
      <c r="G74" s="80"/>
      <c r="H74" s="80"/>
      <c r="I74" s="80"/>
      <c r="J74" s="80">
        <f t="shared" si="8"/>
        <v>7000</v>
      </c>
      <c r="K74" s="80">
        <v>313.60000000000002</v>
      </c>
      <c r="L74" s="80">
        <f t="shared" si="6"/>
        <v>6686.4</v>
      </c>
      <c r="M74" s="90">
        <f t="shared" si="9"/>
        <v>3.8860702350192671E-4</v>
      </c>
    </row>
    <row r="75" spans="1:13" x14ac:dyDescent="0.2">
      <c r="A75" s="93" t="s">
        <v>133</v>
      </c>
      <c r="B75" s="81" t="s">
        <v>134</v>
      </c>
      <c r="C75" s="80">
        <v>28450</v>
      </c>
      <c r="D75" s="80"/>
      <c r="E75" s="80">
        <v>10000</v>
      </c>
      <c r="F75" s="80"/>
      <c r="G75" s="80"/>
      <c r="H75" s="80"/>
      <c r="I75" s="80"/>
      <c r="J75" s="80">
        <f t="shared" si="8"/>
        <v>18450</v>
      </c>
      <c r="K75" s="80">
        <v>0</v>
      </c>
      <c r="L75" s="80">
        <f t="shared" si="6"/>
        <v>18450</v>
      </c>
      <c r="M75" s="90">
        <f t="shared" si="9"/>
        <v>0</v>
      </c>
    </row>
    <row r="76" spans="1:13" x14ac:dyDescent="0.2">
      <c r="A76" s="93" t="s">
        <v>135</v>
      </c>
      <c r="B76" s="81" t="s">
        <v>136</v>
      </c>
      <c r="C76" s="80">
        <v>12200</v>
      </c>
      <c r="D76" s="80"/>
      <c r="E76" s="80"/>
      <c r="F76" s="80"/>
      <c r="G76" s="80"/>
      <c r="H76" s="80"/>
      <c r="I76" s="80"/>
      <c r="J76" s="80">
        <f t="shared" si="8"/>
        <v>12200</v>
      </c>
      <c r="K76" s="80">
        <v>5510.96</v>
      </c>
      <c r="L76" s="80">
        <f t="shared" si="6"/>
        <v>6689.04</v>
      </c>
      <c r="M76" s="90">
        <f t="shared" si="9"/>
        <v>6.8290744969329653E-3</v>
      </c>
    </row>
    <row r="77" spans="1:13" x14ac:dyDescent="0.2">
      <c r="A77" s="93"/>
      <c r="B77" s="81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90"/>
    </row>
    <row r="78" spans="1:13" x14ac:dyDescent="0.2">
      <c r="A78" s="93"/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90"/>
    </row>
    <row r="79" spans="1:13" ht="15.75" x14ac:dyDescent="0.25">
      <c r="A79" s="91">
        <v>2</v>
      </c>
      <c r="B79" s="92" t="s">
        <v>137</v>
      </c>
      <c r="C79" s="78"/>
      <c r="D79" s="80"/>
      <c r="E79" s="80"/>
      <c r="F79" s="80"/>
      <c r="G79" s="80"/>
      <c r="H79" s="80"/>
      <c r="I79" s="80"/>
      <c r="J79" s="80"/>
      <c r="K79" s="80"/>
      <c r="L79" s="80"/>
      <c r="M79" s="90"/>
    </row>
    <row r="80" spans="1:13" x14ac:dyDescent="0.2">
      <c r="A80" s="93" t="s">
        <v>138</v>
      </c>
      <c r="B80" s="81" t="s">
        <v>139</v>
      </c>
      <c r="C80" s="80">
        <v>129100</v>
      </c>
      <c r="D80" s="80"/>
      <c r="E80" s="80"/>
      <c r="F80" s="80"/>
      <c r="G80" s="80"/>
      <c r="H80" s="80"/>
      <c r="I80" s="80"/>
      <c r="J80" s="80">
        <f t="shared" si="8"/>
        <v>129100</v>
      </c>
      <c r="K80" s="80">
        <v>15524</v>
      </c>
      <c r="L80" s="80">
        <f t="shared" si="6"/>
        <v>113576</v>
      </c>
      <c r="M80" s="90">
        <f t="shared" ref="M80:M116" si="10">K80/$K$137</f>
        <v>1.923703900779308E-2</v>
      </c>
    </row>
    <row r="81" spans="1:13" x14ac:dyDescent="0.2">
      <c r="A81" s="93">
        <v>214</v>
      </c>
      <c r="B81" s="81" t="s">
        <v>140</v>
      </c>
      <c r="C81" s="80">
        <v>52141.36</v>
      </c>
      <c r="D81" s="80"/>
      <c r="E81" s="80"/>
      <c r="F81" s="80"/>
      <c r="G81" s="80"/>
      <c r="H81" s="80"/>
      <c r="I81" s="80"/>
      <c r="J81" s="80">
        <f t="shared" si="8"/>
        <v>52141.36</v>
      </c>
      <c r="K81" s="80">
        <v>0</v>
      </c>
      <c r="L81" s="80">
        <f t="shared" si="6"/>
        <v>52141.36</v>
      </c>
      <c r="M81" s="90">
        <f t="shared" si="10"/>
        <v>0</v>
      </c>
    </row>
    <row r="82" spans="1:13" hidden="1" x14ac:dyDescent="0.2">
      <c r="A82" s="93" t="s">
        <v>141</v>
      </c>
      <c r="B82" s="81" t="s">
        <v>142</v>
      </c>
      <c r="C82" s="80">
        <v>0</v>
      </c>
      <c r="D82" s="80"/>
      <c r="E82" s="80"/>
      <c r="F82" s="80"/>
      <c r="G82" s="80"/>
      <c r="H82" s="80"/>
      <c r="I82" s="80"/>
      <c r="J82" s="80">
        <f t="shared" si="8"/>
        <v>0</v>
      </c>
      <c r="K82" s="80">
        <v>0</v>
      </c>
      <c r="L82" s="80">
        <f t="shared" si="6"/>
        <v>0</v>
      </c>
      <c r="M82" s="90">
        <f t="shared" si="10"/>
        <v>0</v>
      </c>
    </row>
    <row r="83" spans="1:13" x14ac:dyDescent="0.2">
      <c r="A83" s="93">
        <v>223</v>
      </c>
      <c r="B83" s="81" t="s">
        <v>143</v>
      </c>
      <c r="C83" s="80">
        <v>260706.82</v>
      </c>
      <c r="D83" s="80"/>
      <c r="E83" s="80"/>
      <c r="F83" s="80"/>
      <c r="G83" s="80"/>
      <c r="H83" s="80"/>
      <c r="I83" s="80"/>
      <c r="J83" s="80">
        <f t="shared" si="8"/>
        <v>260706.82</v>
      </c>
      <c r="K83" s="80">
        <v>0</v>
      </c>
      <c r="L83" s="80">
        <f t="shared" si="6"/>
        <v>260706.82</v>
      </c>
      <c r="M83" s="90">
        <f t="shared" si="10"/>
        <v>0</v>
      </c>
    </row>
    <row r="84" spans="1:13" x14ac:dyDescent="0.2">
      <c r="A84" s="93">
        <v>229</v>
      </c>
      <c r="B84" s="81" t="s">
        <v>144</v>
      </c>
      <c r="C84" s="80">
        <v>260706.82</v>
      </c>
      <c r="D84" s="80"/>
      <c r="E84" s="80"/>
      <c r="F84" s="80"/>
      <c r="G84" s="80"/>
      <c r="H84" s="80"/>
      <c r="I84" s="80"/>
      <c r="J84" s="80">
        <f t="shared" si="8"/>
        <v>260706.82</v>
      </c>
      <c r="K84" s="80">
        <v>0</v>
      </c>
      <c r="L84" s="80">
        <f t="shared" si="6"/>
        <v>260706.82</v>
      </c>
      <c r="M84" s="90">
        <f t="shared" si="10"/>
        <v>0</v>
      </c>
    </row>
    <row r="85" spans="1:13" x14ac:dyDescent="0.2">
      <c r="A85" s="93" t="s">
        <v>145</v>
      </c>
      <c r="B85" s="81" t="s">
        <v>146</v>
      </c>
      <c r="C85" s="80">
        <v>3750</v>
      </c>
      <c r="D85" s="80"/>
      <c r="E85" s="80"/>
      <c r="F85" s="80"/>
      <c r="G85" s="80"/>
      <c r="H85" s="80"/>
      <c r="I85" s="80"/>
      <c r="J85" s="80">
        <f t="shared" si="8"/>
        <v>3750</v>
      </c>
      <c r="K85" s="80">
        <v>200</v>
      </c>
      <c r="L85" s="80">
        <f t="shared" si="6"/>
        <v>3550</v>
      </c>
      <c r="M85" s="90">
        <f t="shared" si="10"/>
        <v>2.4783611192724913E-4</v>
      </c>
    </row>
    <row r="86" spans="1:13" x14ac:dyDescent="0.2">
      <c r="A86" s="93" t="s">
        <v>147</v>
      </c>
      <c r="B86" s="81" t="s">
        <v>148</v>
      </c>
      <c r="C86" s="80">
        <v>82800</v>
      </c>
      <c r="D86" s="80"/>
      <c r="E86" s="80"/>
      <c r="F86" s="80"/>
      <c r="G86" s="80"/>
      <c r="H86" s="80"/>
      <c r="I86" s="80"/>
      <c r="J86" s="80">
        <f t="shared" si="8"/>
        <v>82800</v>
      </c>
      <c r="K86" s="80">
        <v>0</v>
      </c>
      <c r="L86" s="80">
        <f t="shared" si="6"/>
        <v>82800</v>
      </c>
      <c r="M86" s="90">
        <f t="shared" si="10"/>
        <v>0</v>
      </c>
    </row>
    <row r="87" spans="1:13" x14ac:dyDescent="0.2">
      <c r="A87" s="93" t="s">
        <v>149</v>
      </c>
      <c r="B87" s="81" t="s">
        <v>150</v>
      </c>
      <c r="C87" s="80">
        <v>5200</v>
      </c>
      <c r="D87" s="80"/>
      <c r="E87" s="80"/>
      <c r="F87" s="80"/>
      <c r="G87" s="80"/>
      <c r="H87" s="80"/>
      <c r="I87" s="80"/>
      <c r="J87" s="80">
        <f t="shared" si="8"/>
        <v>5200</v>
      </c>
      <c r="K87" s="80">
        <v>930</v>
      </c>
      <c r="L87" s="80">
        <f t="shared" si="6"/>
        <v>4270</v>
      </c>
      <c r="M87" s="90">
        <f t="shared" si="10"/>
        <v>1.1524379204617087E-3</v>
      </c>
    </row>
    <row r="88" spans="1:13" x14ac:dyDescent="0.2">
      <c r="A88" s="93" t="s">
        <v>151</v>
      </c>
      <c r="B88" s="81" t="s">
        <v>152</v>
      </c>
      <c r="C88" s="80">
        <v>1500</v>
      </c>
      <c r="D88" s="80"/>
      <c r="E88" s="80"/>
      <c r="F88" s="80"/>
      <c r="G88" s="80"/>
      <c r="H88" s="80"/>
      <c r="I88" s="80"/>
      <c r="J88" s="80">
        <f t="shared" si="8"/>
        <v>1500</v>
      </c>
      <c r="K88" s="80">
        <v>369.8</v>
      </c>
      <c r="L88" s="80">
        <f t="shared" si="6"/>
        <v>1130.2</v>
      </c>
      <c r="M88" s="90">
        <f t="shared" si="10"/>
        <v>4.5824897095348371E-4</v>
      </c>
    </row>
    <row r="89" spans="1:13" x14ac:dyDescent="0.2">
      <c r="A89" s="93" t="s">
        <v>153</v>
      </c>
      <c r="B89" s="81" t="s">
        <v>154</v>
      </c>
      <c r="C89" s="80">
        <v>2250</v>
      </c>
      <c r="D89" s="80"/>
      <c r="E89" s="80"/>
      <c r="F89" s="80"/>
      <c r="G89" s="80"/>
      <c r="H89" s="80"/>
      <c r="I89" s="80"/>
      <c r="J89" s="80">
        <f t="shared" si="8"/>
        <v>2250</v>
      </c>
      <c r="K89" s="80">
        <v>1157.4000000000001</v>
      </c>
      <c r="L89" s="80">
        <f t="shared" si="6"/>
        <v>1092.5999999999999</v>
      </c>
      <c r="M89" s="90">
        <f t="shared" si="10"/>
        <v>1.4342275797229909E-3</v>
      </c>
    </row>
    <row r="90" spans="1:13" x14ac:dyDescent="0.2">
      <c r="A90" s="93" t="s">
        <v>155</v>
      </c>
      <c r="B90" s="81" t="s">
        <v>156</v>
      </c>
      <c r="C90" s="80">
        <v>1000</v>
      </c>
      <c r="D90" s="80"/>
      <c r="E90" s="80"/>
      <c r="F90" s="80"/>
      <c r="G90" s="80"/>
      <c r="H90" s="80"/>
      <c r="I90" s="80"/>
      <c r="J90" s="80">
        <f t="shared" si="8"/>
        <v>1000</v>
      </c>
      <c r="K90" s="80">
        <v>15</v>
      </c>
      <c r="L90" s="80">
        <f t="shared" si="6"/>
        <v>985</v>
      </c>
      <c r="M90" s="90">
        <f t="shared" si="10"/>
        <v>1.8587708394543688E-5</v>
      </c>
    </row>
    <row r="91" spans="1:13" x14ac:dyDescent="0.2">
      <c r="A91" s="93" t="s">
        <v>157</v>
      </c>
      <c r="B91" s="81" t="s">
        <v>158</v>
      </c>
      <c r="C91" s="80">
        <v>1000</v>
      </c>
      <c r="D91" s="80"/>
      <c r="E91" s="80"/>
      <c r="F91" s="80"/>
      <c r="G91" s="80"/>
      <c r="H91" s="80"/>
      <c r="I91" s="80"/>
      <c r="J91" s="80">
        <f t="shared" si="8"/>
        <v>1000</v>
      </c>
      <c r="K91" s="80">
        <v>0</v>
      </c>
      <c r="L91" s="80">
        <f t="shared" si="6"/>
        <v>1000</v>
      </c>
      <c r="M91" s="90">
        <f t="shared" si="10"/>
        <v>0</v>
      </c>
    </row>
    <row r="92" spans="1:13" x14ac:dyDescent="0.2">
      <c r="A92" s="93" t="s">
        <v>159</v>
      </c>
      <c r="B92" s="81" t="s">
        <v>160</v>
      </c>
      <c r="C92" s="80">
        <v>800</v>
      </c>
      <c r="D92" s="80">
        <v>300</v>
      </c>
      <c r="E92" s="80"/>
      <c r="F92" s="80"/>
      <c r="G92" s="80"/>
      <c r="H92" s="80"/>
      <c r="I92" s="80"/>
      <c r="J92" s="80">
        <f t="shared" si="8"/>
        <v>1100</v>
      </c>
      <c r="K92" s="80">
        <v>278</v>
      </c>
      <c r="L92" s="80">
        <f t="shared" si="6"/>
        <v>822</v>
      </c>
      <c r="M92" s="90">
        <f t="shared" si="10"/>
        <v>3.4449219557887634E-4</v>
      </c>
    </row>
    <row r="93" spans="1:13" x14ac:dyDescent="0.2">
      <c r="A93" s="93" t="s">
        <v>161</v>
      </c>
      <c r="B93" s="81" t="s">
        <v>162</v>
      </c>
      <c r="C93" s="80">
        <v>8500</v>
      </c>
      <c r="D93" s="80"/>
      <c r="E93" s="80"/>
      <c r="F93" s="80"/>
      <c r="G93" s="80"/>
      <c r="H93" s="80"/>
      <c r="I93" s="80"/>
      <c r="J93" s="80">
        <f t="shared" si="8"/>
        <v>8500</v>
      </c>
      <c r="K93" s="80">
        <v>2000.0500000000002</v>
      </c>
      <c r="L93" s="80">
        <f t="shared" si="6"/>
        <v>6499.95</v>
      </c>
      <c r="M93" s="90">
        <f t="shared" si="10"/>
        <v>2.4784230783004737E-3</v>
      </c>
    </row>
    <row r="94" spans="1:13" x14ac:dyDescent="0.2">
      <c r="A94" s="93" t="s">
        <v>163</v>
      </c>
      <c r="B94" s="81" t="s">
        <v>164</v>
      </c>
      <c r="C94" s="80">
        <v>5000</v>
      </c>
      <c r="D94" s="80"/>
      <c r="E94" s="80"/>
      <c r="F94" s="80"/>
      <c r="G94" s="80"/>
      <c r="H94" s="80"/>
      <c r="I94" s="80"/>
      <c r="J94" s="80">
        <f t="shared" si="8"/>
        <v>5000</v>
      </c>
      <c r="K94" s="80">
        <v>63.85</v>
      </c>
      <c r="L94" s="80">
        <f t="shared" ref="L94:L136" si="11">J94-K94</f>
        <v>4936.1499999999996</v>
      </c>
      <c r="M94" s="90">
        <f t="shared" si="10"/>
        <v>7.9121678732774293E-5</v>
      </c>
    </row>
    <row r="95" spans="1:13" x14ac:dyDescent="0.2">
      <c r="A95" s="93" t="s">
        <v>165</v>
      </c>
      <c r="B95" s="81" t="s">
        <v>166</v>
      </c>
      <c r="C95" s="80">
        <v>35000</v>
      </c>
      <c r="D95" s="80"/>
      <c r="E95" s="80"/>
      <c r="F95" s="80"/>
      <c r="G95" s="80"/>
      <c r="H95" s="80"/>
      <c r="I95" s="80"/>
      <c r="J95" s="80">
        <f t="shared" si="8"/>
        <v>35000</v>
      </c>
      <c r="K95" s="80">
        <v>6876.75</v>
      </c>
      <c r="L95" s="80">
        <f t="shared" si="11"/>
        <v>28123.25</v>
      </c>
      <c r="M95" s="90">
        <f t="shared" si="10"/>
        <v>8.5215349134785522E-3</v>
      </c>
    </row>
    <row r="96" spans="1:13" x14ac:dyDescent="0.2">
      <c r="A96" s="93" t="s">
        <v>167</v>
      </c>
      <c r="B96" s="81" t="s">
        <v>168</v>
      </c>
      <c r="C96" s="80">
        <v>136453.41</v>
      </c>
      <c r="D96" s="80"/>
      <c r="E96" s="80"/>
      <c r="F96" s="80"/>
      <c r="G96" s="80"/>
      <c r="H96" s="80"/>
      <c r="I96" s="80"/>
      <c r="J96" s="80">
        <f t="shared" si="8"/>
        <v>136453.41</v>
      </c>
      <c r="K96" s="80">
        <v>36.799999999999997</v>
      </c>
      <c r="L96" s="80">
        <f t="shared" si="11"/>
        <v>136416.61000000002</v>
      </c>
      <c r="M96" s="90">
        <f t="shared" si="10"/>
        <v>4.5601844594613844E-5</v>
      </c>
    </row>
    <row r="97" spans="1:13" x14ac:dyDescent="0.2">
      <c r="A97" s="93" t="s">
        <v>169</v>
      </c>
      <c r="B97" s="81" t="s">
        <v>170</v>
      </c>
      <c r="C97" s="80">
        <v>1500</v>
      </c>
      <c r="D97" s="80"/>
      <c r="E97" s="80"/>
      <c r="F97" s="80"/>
      <c r="G97" s="80"/>
      <c r="H97" s="80"/>
      <c r="I97" s="80"/>
      <c r="J97" s="80">
        <f t="shared" si="8"/>
        <v>1500</v>
      </c>
      <c r="K97" s="80">
        <v>0</v>
      </c>
      <c r="L97" s="80">
        <f t="shared" si="11"/>
        <v>1500</v>
      </c>
      <c r="M97" s="90">
        <f t="shared" si="10"/>
        <v>0</v>
      </c>
    </row>
    <row r="98" spans="1:13" x14ac:dyDescent="0.2">
      <c r="A98" s="93" t="s">
        <v>171</v>
      </c>
      <c r="B98" s="81" t="s">
        <v>172</v>
      </c>
      <c r="C98" s="80">
        <v>331699.31</v>
      </c>
      <c r="D98" s="80"/>
      <c r="E98" s="80"/>
      <c r="F98" s="80"/>
      <c r="G98" s="80"/>
      <c r="H98" s="80"/>
      <c r="I98" s="80"/>
      <c r="J98" s="80">
        <f t="shared" si="8"/>
        <v>331699.31</v>
      </c>
      <c r="K98" s="80">
        <v>0</v>
      </c>
      <c r="L98" s="80">
        <f t="shared" si="11"/>
        <v>331699.31</v>
      </c>
      <c r="M98" s="90">
        <f t="shared" si="10"/>
        <v>0</v>
      </c>
    </row>
    <row r="99" spans="1:13" x14ac:dyDescent="0.2">
      <c r="A99" s="93">
        <v>272</v>
      </c>
      <c r="B99" s="81" t="s">
        <v>173</v>
      </c>
      <c r="C99" s="80">
        <v>52141.36</v>
      </c>
      <c r="D99" s="80"/>
      <c r="E99" s="80"/>
      <c r="F99" s="80"/>
      <c r="G99" s="80"/>
      <c r="H99" s="80"/>
      <c r="I99" s="80"/>
      <c r="J99" s="80">
        <f t="shared" si="8"/>
        <v>52141.36</v>
      </c>
      <c r="K99" s="80">
        <v>0</v>
      </c>
      <c r="L99" s="80">
        <f t="shared" si="11"/>
        <v>52141.36</v>
      </c>
      <c r="M99" s="90">
        <f t="shared" si="10"/>
        <v>0</v>
      </c>
    </row>
    <row r="100" spans="1:13" x14ac:dyDescent="0.2">
      <c r="A100" s="93" t="s">
        <v>174</v>
      </c>
      <c r="B100" s="81" t="s">
        <v>175</v>
      </c>
      <c r="C100" s="80">
        <v>52141.36</v>
      </c>
      <c r="D100" s="80"/>
      <c r="E100" s="80"/>
      <c r="F100" s="80"/>
      <c r="G100" s="80"/>
      <c r="H100" s="80"/>
      <c r="I100" s="80"/>
      <c r="J100" s="80">
        <f t="shared" si="8"/>
        <v>52141.36</v>
      </c>
      <c r="K100" s="80">
        <v>0</v>
      </c>
      <c r="L100" s="80">
        <f t="shared" si="11"/>
        <v>52141.36</v>
      </c>
      <c r="M100" s="90">
        <f t="shared" si="10"/>
        <v>0</v>
      </c>
    </row>
    <row r="101" spans="1:13" x14ac:dyDescent="0.2">
      <c r="A101" s="93">
        <v>274</v>
      </c>
      <c r="B101" s="81" t="s">
        <v>176</v>
      </c>
      <c r="C101" s="80">
        <v>261456.82</v>
      </c>
      <c r="D101" s="80"/>
      <c r="E101" s="80"/>
      <c r="F101" s="80"/>
      <c r="G101" s="80"/>
      <c r="H101" s="80"/>
      <c r="I101" s="80"/>
      <c r="J101" s="80">
        <f t="shared" si="8"/>
        <v>261456.82</v>
      </c>
      <c r="K101" s="80">
        <v>0</v>
      </c>
      <c r="L101" s="80">
        <f t="shared" si="11"/>
        <v>261456.82</v>
      </c>
      <c r="M101" s="90">
        <f t="shared" si="10"/>
        <v>0</v>
      </c>
    </row>
    <row r="102" spans="1:13" x14ac:dyDescent="0.2">
      <c r="A102" s="93">
        <v>275</v>
      </c>
      <c r="B102" s="81" t="s">
        <v>177</v>
      </c>
      <c r="C102" s="80">
        <v>260706.82</v>
      </c>
      <c r="D102" s="80"/>
      <c r="E102" s="80"/>
      <c r="F102" s="80"/>
      <c r="G102" s="80"/>
      <c r="H102" s="80"/>
      <c r="I102" s="80"/>
      <c r="J102" s="80">
        <f t="shared" si="8"/>
        <v>260706.82</v>
      </c>
      <c r="K102" s="80">
        <v>0</v>
      </c>
      <c r="L102" s="80">
        <f t="shared" si="11"/>
        <v>260706.82</v>
      </c>
      <c r="M102" s="90">
        <f t="shared" si="10"/>
        <v>0</v>
      </c>
    </row>
    <row r="103" spans="1:13" x14ac:dyDescent="0.2">
      <c r="A103" s="93">
        <v>279</v>
      </c>
      <c r="B103" s="81" t="s">
        <v>178</v>
      </c>
      <c r="C103" s="80">
        <v>261456.82</v>
      </c>
      <c r="D103" s="80"/>
      <c r="E103" s="80"/>
      <c r="F103" s="80"/>
      <c r="G103" s="80"/>
      <c r="H103" s="80"/>
      <c r="I103" s="80"/>
      <c r="J103" s="80">
        <f t="shared" si="8"/>
        <v>261456.82</v>
      </c>
      <c r="K103" s="80">
        <v>0</v>
      </c>
      <c r="L103" s="80">
        <f t="shared" si="11"/>
        <v>261456.82</v>
      </c>
      <c r="M103" s="90">
        <f t="shared" si="10"/>
        <v>0</v>
      </c>
    </row>
    <row r="104" spans="1:13" x14ac:dyDescent="0.2">
      <c r="A104" s="93">
        <v>281</v>
      </c>
      <c r="B104" s="81" t="s">
        <v>179</v>
      </c>
      <c r="C104" s="80">
        <v>260706.82</v>
      </c>
      <c r="D104" s="80"/>
      <c r="E104" s="80"/>
      <c r="F104" s="80"/>
      <c r="G104" s="80"/>
      <c r="H104" s="80"/>
      <c r="I104" s="80"/>
      <c r="J104" s="80">
        <f t="shared" si="8"/>
        <v>260706.82</v>
      </c>
      <c r="K104" s="80">
        <v>0</v>
      </c>
      <c r="L104" s="80">
        <f t="shared" si="11"/>
        <v>260706.82</v>
      </c>
      <c r="M104" s="90">
        <f t="shared" si="10"/>
        <v>0</v>
      </c>
    </row>
    <row r="105" spans="1:13" x14ac:dyDescent="0.2">
      <c r="A105" s="93" t="s">
        <v>180</v>
      </c>
      <c r="B105" s="81" t="s">
        <v>181</v>
      </c>
      <c r="C105" s="80">
        <v>1500</v>
      </c>
      <c r="D105" s="80"/>
      <c r="E105" s="80"/>
      <c r="F105" s="80"/>
      <c r="G105" s="80"/>
      <c r="H105" s="80"/>
      <c r="I105" s="80"/>
      <c r="J105" s="80">
        <f t="shared" si="8"/>
        <v>1500</v>
      </c>
      <c r="K105" s="80">
        <v>465.5</v>
      </c>
      <c r="L105" s="80">
        <f t="shared" si="11"/>
        <v>1034.5</v>
      </c>
      <c r="M105" s="90">
        <f t="shared" si="10"/>
        <v>5.768385505106724E-4</v>
      </c>
    </row>
    <row r="106" spans="1:13" x14ac:dyDescent="0.2">
      <c r="A106" s="93" t="s">
        <v>182</v>
      </c>
      <c r="B106" s="81" t="s">
        <v>183</v>
      </c>
      <c r="C106" s="80">
        <v>263206.82</v>
      </c>
      <c r="D106" s="80"/>
      <c r="E106" s="80"/>
      <c r="F106" s="80"/>
      <c r="G106" s="80"/>
      <c r="H106" s="80"/>
      <c r="I106" s="80"/>
      <c r="J106" s="80">
        <f t="shared" si="8"/>
        <v>263206.82</v>
      </c>
      <c r="K106" s="80">
        <v>0</v>
      </c>
      <c r="L106" s="80">
        <f t="shared" si="11"/>
        <v>263206.82</v>
      </c>
      <c r="M106" s="90">
        <f t="shared" si="10"/>
        <v>0</v>
      </c>
    </row>
    <row r="107" spans="1:13" x14ac:dyDescent="0.2">
      <c r="A107" s="93" t="s">
        <v>184</v>
      </c>
      <c r="B107" s="81" t="s">
        <v>185</v>
      </c>
      <c r="C107" s="80">
        <v>932056.99</v>
      </c>
      <c r="D107" s="80"/>
      <c r="E107" s="80"/>
      <c r="F107" s="80"/>
      <c r="G107" s="80"/>
      <c r="H107" s="80"/>
      <c r="I107" s="80"/>
      <c r="J107" s="80">
        <f t="shared" si="8"/>
        <v>932056.99</v>
      </c>
      <c r="K107" s="80">
        <v>0</v>
      </c>
      <c r="L107" s="80">
        <f t="shared" si="11"/>
        <v>932056.99</v>
      </c>
      <c r="M107" s="90">
        <f t="shared" si="10"/>
        <v>0</v>
      </c>
    </row>
    <row r="108" spans="1:13" x14ac:dyDescent="0.2">
      <c r="A108" s="93">
        <v>286</v>
      </c>
      <c r="B108" s="81" t="s">
        <v>186</v>
      </c>
      <c r="C108" s="80">
        <v>2000</v>
      </c>
      <c r="D108" s="80"/>
      <c r="E108" s="80"/>
      <c r="F108" s="80"/>
      <c r="G108" s="80"/>
      <c r="H108" s="80"/>
      <c r="I108" s="80"/>
      <c r="J108" s="80">
        <f t="shared" ref="J108:J136" si="12">C108+D108-E108+F108-G108+H108-I108</f>
        <v>2000</v>
      </c>
      <c r="K108" s="80">
        <v>0</v>
      </c>
      <c r="L108" s="80">
        <f t="shared" si="11"/>
        <v>2000</v>
      </c>
      <c r="M108" s="90">
        <f t="shared" si="10"/>
        <v>0</v>
      </c>
    </row>
    <row r="109" spans="1:13" x14ac:dyDescent="0.2">
      <c r="A109" s="93">
        <v>289</v>
      </c>
      <c r="B109" s="81" t="s">
        <v>187</v>
      </c>
      <c r="C109" s="80">
        <v>156424.09</v>
      </c>
      <c r="D109" s="80"/>
      <c r="E109" s="80"/>
      <c r="F109" s="80"/>
      <c r="G109" s="80"/>
      <c r="H109" s="80"/>
      <c r="I109" s="80"/>
      <c r="J109" s="80">
        <f t="shared" si="12"/>
        <v>156424.09</v>
      </c>
      <c r="K109" s="80">
        <v>0</v>
      </c>
      <c r="L109" s="80">
        <f t="shared" si="11"/>
        <v>156424.09</v>
      </c>
      <c r="M109" s="90">
        <f t="shared" si="10"/>
        <v>0</v>
      </c>
    </row>
    <row r="110" spans="1:13" x14ac:dyDescent="0.2">
      <c r="A110" s="93" t="s">
        <v>188</v>
      </c>
      <c r="B110" s="81" t="s">
        <v>189</v>
      </c>
      <c r="C110" s="80">
        <v>6500</v>
      </c>
      <c r="D110" s="80"/>
      <c r="E110" s="80"/>
      <c r="F110" s="80"/>
      <c r="G110" s="80"/>
      <c r="H110" s="80"/>
      <c r="I110" s="80"/>
      <c r="J110" s="80">
        <f t="shared" si="12"/>
        <v>6500</v>
      </c>
      <c r="K110" s="80">
        <v>3491</v>
      </c>
      <c r="L110" s="80">
        <f t="shared" si="11"/>
        <v>3009</v>
      </c>
      <c r="M110" s="90">
        <f t="shared" si="10"/>
        <v>4.3259793336901343E-3</v>
      </c>
    </row>
    <row r="111" spans="1:13" x14ac:dyDescent="0.2">
      <c r="A111" s="93" t="s">
        <v>190</v>
      </c>
      <c r="B111" s="81" t="s">
        <v>191</v>
      </c>
      <c r="C111" s="80">
        <v>2000</v>
      </c>
      <c r="D111" s="80"/>
      <c r="E111" s="80"/>
      <c r="F111" s="80"/>
      <c r="G111" s="80"/>
      <c r="H111" s="80"/>
      <c r="I111" s="80"/>
      <c r="J111" s="80">
        <f t="shared" si="12"/>
        <v>2000</v>
      </c>
      <c r="K111" s="80">
        <v>618.75</v>
      </c>
      <c r="L111" s="80">
        <f t="shared" si="11"/>
        <v>1381.25</v>
      </c>
      <c r="M111" s="90">
        <f t="shared" si="10"/>
        <v>7.6674297127492708E-4</v>
      </c>
    </row>
    <row r="112" spans="1:13" x14ac:dyDescent="0.2">
      <c r="A112" s="93" t="s">
        <v>192</v>
      </c>
      <c r="B112" s="81" t="s">
        <v>193</v>
      </c>
      <c r="C112" s="80">
        <v>36450</v>
      </c>
      <c r="D112" s="80"/>
      <c r="E112" s="80"/>
      <c r="F112" s="80"/>
      <c r="G112" s="80"/>
      <c r="H112" s="80"/>
      <c r="I112" s="80"/>
      <c r="J112" s="80">
        <f t="shared" si="12"/>
        <v>36450</v>
      </c>
      <c r="K112" s="80">
        <v>0</v>
      </c>
      <c r="L112" s="80">
        <f t="shared" si="11"/>
        <v>36450</v>
      </c>
      <c r="M112" s="90">
        <f t="shared" si="10"/>
        <v>0</v>
      </c>
    </row>
    <row r="113" spans="1:13" x14ac:dyDescent="0.2">
      <c r="A113" s="93" t="s">
        <v>194</v>
      </c>
      <c r="B113" s="81" t="s">
        <v>195</v>
      </c>
      <c r="C113" s="80">
        <v>1500</v>
      </c>
      <c r="D113" s="80"/>
      <c r="E113" s="80"/>
      <c r="F113" s="80"/>
      <c r="G113" s="80"/>
      <c r="H113" s="80"/>
      <c r="I113" s="80"/>
      <c r="J113" s="80">
        <f t="shared" si="12"/>
        <v>1500</v>
      </c>
      <c r="K113" s="80">
        <v>0</v>
      </c>
      <c r="L113" s="80">
        <f t="shared" si="11"/>
        <v>1500</v>
      </c>
      <c r="M113" s="90">
        <f t="shared" si="10"/>
        <v>0</v>
      </c>
    </row>
    <row r="114" spans="1:13" x14ac:dyDescent="0.2">
      <c r="A114" s="93" t="s">
        <v>196</v>
      </c>
      <c r="B114" s="81" t="s">
        <v>197</v>
      </c>
      <c r="C114" s="80">
        <v>2500</v>
      </c>
      <c r="D114" s="80"/>
      <c r="E114" s="80"/>
      <c r="F114" s="80"/>
      <c r="G114" s="80"/>
      <c r="H114" s="80"/>
      <c r="I114" s="80"/>
      <c r="J114" s="80">
        <f t="shared" si="12"/>
        <v>2500</v>
      </c>
      <c r="K114" s="80">
        <v>0</v>
      </c>
      <c r="L114" s="80">
        <f t="shared" si="11"/>
        <v>2500</v>
      </c>
      <c r="M114" s="90">
        <f t="shared" si="10"/>
        <v>0</v>
      </c>
    </row>
    <row r="115" spans="1:13" x14ac:dyDescent="0.2">
      <c r="A115" s="93" t="s">
        <v>198</v>
      </c>
      <c r="B115" s="81" t="s">
        <v>199</v>
      </c>
      <c r="C115" s="80">
        <v>40000</v>
      </c>
      <c r="D115" s="80"/>
      <c r="E115" s="80"/>
      <c r="F115" s="80"/>
      <c r="G115" s="80"/>
      <c r="H115" s="80"/>
      <c r="I115" s="80"/>
      <c r="J115" s="80">
        <f t="shared" si="12"/>
        <v>40000</v>
      </c>
      <c r="K115" s="80">
        <v>4598.1099999999997</v>
      </c>
      <c r="L115" s="80">
        <f t="shared" si="11"/>
        <v>35401.89</v>
      </c>
      <c r="M115" s="90">
        <f t="shared" si="10"/>
        <v>5.6978885230690177E-3</v>
      </c>
    </row>
    <row r="116" spans="1:13" x14ac:dyDescent="0.2">
      <c r="A116" s="93" t="s">
        <v>200</v>
      </c>
      <c r="B116" s="81" t="s">
        <v>201</v>
      </c>
      <c r="C116" s="80">
        <v>14019.070000000003</v>
      </c>
      <c r="D116" s="80"/>
      <c r="E116" s="80"/>
      <c r="F116" s="80"/>
      <c r="G116" s="80"/>
      <c r="H116" s="80"/>
      <c r="I116" s="80"/>
      <c r="J116" s="80">
        <f t="shared" si="12"/>
        <v>14019.070000000003</v>
      </c>
      <c r="K116" s="80">
        <v>1432.9</v>
      </c>
      <c r="L116" s="80">
        <f t="shared" si="11"/>
        <v>12586.170000000004</v>
      </c>
      <c r="M116" s="90">
        <f t="shared" si="10"/>
        <v>1.7756218239027767E-3</v>
      </c>
    </row>
    <row r="117" spans="1:13" x14ac:dyDescent="0.2">
      <c r="A117" s="93"/>
      <c r="B117" s="81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90"/>
    </row>
    <row r="118" spans="1:13" x14ac:dyDescent="0.2">
      <c r="A118" s="93"/>
      <c r="B118" s="81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90"/>
    </row>
    <row r="119" spans="1:13" x14ac:dyDescent="0.2">
      <c r="A119" s="93"/>
      <c r="B119" s="81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90"/>
    </row>
    <row r="120" spans="1:13" ht="15.75" x14ac:dyDescent="0.25">
      <c r="A120" s="91">
        <v>3</v>
      </c>
      <c r="B120" s="92" t="s">
        <v>202</v>
      </c>
      <c r="C120" s="78"/>
      <c r="D120" s="80"/>
      <c r="E120" s="80"/>
      <c r="F120" s="80"/>
      <c r="G120" s="80"/>
      <c r="H120" s="80"/>
      <c r="I120" s="80"/>
      <c r="J120" s="80"/>
      <c r="K120" s="80"/>
      <c r="L120" s="80"/>
      <c r="M120" s="90"/>
    </row>
    <row r="121" spans="1:13" x14ac:dyDescent="0.2">
      <c r="A121" s="94" t="s">
        <v>203</v>
      </c>
      <c r="B121" s="95" t="s">
        <v>204</v>
      </c>
      <c r="C121" s="96">
        <v>166852.37</v>
      </c>
      <c r="D121" s="80"/>
      <c r="E121" s="80"/>
      <c r="F121" s="80"/>
      <c r="G121" s="80"/>
      <c r="H121" s="80"/>
      <c r="I121" s="80"/>
      <c r="J121" s="80">
        <f t="shared" si="12"/>
        <v>166852.37</v>
      </c>
      <c r="K121" s="80">
        <v>0</v>
      </c>
      <c r="L121" s="80">
        <f t="shared" si="11"/>
        <v>166852.37</v>
      </c>
      <c r="M121" s="90">
        <f t="shared" ref="M121:M127" si="13">K121/$K$137</f>
        <v>0</v>
      </c>
    </row>
    <row r="122" spans="1:13" hidden="1" x14ac:dyDescent="0.2">
      <c r="A122" s="94" t="s">
        <v>205</v>
      </c>
      <c r="B122" s="95" t="s">
        <v>206</v>
      </c>
      <c r="C122" s="96">
        <v>0</v>
      </c>
      <c r="D122" s="80"/>
      <c r="E122" s="80"/>
      <c r="F122" s="80"/>
      <c r="G122" s="80"/>
      <c r="H122" s="80"/>
      <c r="I122" s="80"/>
      <c r="J122" s="80">
        <f t="shared" si="12"/>
        <v>0</v>
      </c>
      <c r="K122" s="80">
        <v>0</v>
      </c>
      <c r="L122" s="80">
        <f t="shared" si="11"/>
        <v>0</v>
      </c>
      <c r="M122" s="90">
        <f t="shared" si="13"/>
        <v>0</v>
      </c>
    </row>
    <row r="123" spans="1:13" x14ac:dyDescent="0.2">
      <c r="A123" s="94" t="s">
        <v>207</v>
      </c>
      <c r="B123" s="95" t="s">
        <v>208</v>
      </c>
      <c r="C123" s="96">
        <v>1753341.34</v>
      </c>
      <c r="D123" s="80"/>
      <c r="E123" s="80"/>
      <c r="F123" s="80"/>
      <c r="G123" s="80"/>
      <c r="H123" s="80"/>
      <c r="I123" s="80"/>
      <c r="J123" s="80">
        <f t="shared" si="12"/>
        <v>1753341.34</v>
      </c>
      <c r="K123" s="80">
        <v>0</v>
      </c>
      <c r="L123" s="80">
        <f t="shared" si="11"/>
        <v>1753341.34</v>
      </c>
      <c r="M123" s="90">
        <f t="shared" si="13"/>
        <v>0</v>
      </c>
    </row>
    <row r="124" spans="1:13" x14ac:dyDescent="0.2">
      <c r="A124" s="94" t="s">
        <v>209</v>
      </c>
      <c r="B124" s="95" t="s">
        <v>210</v>
      </c>
      <c r="C124" s="96">
        <v>203351.32</v>
      </c>
      <c r="D124" s="80"/>
      <c r="E124" s="80"/>
      <c r="F124" s="80"/>
      <c r="G124" s="80"/>
      <c r="H124" s="80"/>
      <c r="I124" s="80"/>
      <c r="J124" s="80">
        <f t="shared" si="12"/>
        <v>203351.32</v>
      </c>
      <c r="K124" s="80">
        <v>0</v>
      </c>
      <c r="L124" s="80">
        <f t="shared" si="11"/>
        <v>203351.32</v>
      </c>
      <c r="M124" s="90">
        <f t="shared" si="13"/>
        <v>0</v>
      </c>
    </row>
    <row r="125" spans="1:13" x14ac:dyDescent="0.2">
      <c r="A125" s="94" t="s">
        <v>246</v>
      </c>
      <c r="B125" s="95" t="s">
        <v>247</v>
      </c>
      <c r="C125" s="96">
        <v>0</v>
      </c>
      <c r="D125" s="80">
        <v>1000</v>
      </c>
      <c r="E125" s="80"/>
      <c r="F125" s="80"/>
      <c r="G125" s="80"/>
      <c r="H125" s="80"/>
      <c r="I125" s="80"/>
      <c r="J125" s="80">
        <f t="shared" si="12"/>
        <v>1000</v>
      </c>
      <c r="K125" s="80">
        <v>0</v>
      </c>
      <c r="L125" s="80">
        <f t="shared" si="11"/>
        <v>1000</v>
      </c>
      <c r="M125" s="90">
        <f t="shared" si="13"/>
        <v>0</v>
      </c>
    </row>
    <row r="126" spans="1:13" x14ac:dyDescent="0.2">
      <c r="A126" s="94" t="s">
        <v>211</v>
      </c>
      <c r="B126" s="95" t="s">
        <v>212</v>
      </c>
      <c r="C126" s="96">
        <v>8000</v>
      </c>
      <c r="D126" s="80"/>
      <c r="E126" s="80"/>
      <c r="F126" s="80"/>
      <c r="G126" s="80"/>
      <c r="H126" s="80"/>
      <c r="I126" s="80"/>
      <c r="J126" s="80">
        <f t="shared" si="12"/>
        <v>8000</v>
      </c>
      <c r="K126" s="80">
        <v>0</v>
      </c>
      <c r="L126" s="80">
        <f t="shared" si="11"/>
        <v>8000</v>
      </c>
      <c r="M126" s="90">
        <f t="shared" si="13"/>
        <v>0</v>
      </c>
    </row>
    <row r="127" spans="1:13" x14ac:dyDescent="0.2">
      <c r="A127" s="94" t="s">
        <v>213</v>
      </c>
      <c r="B127" s="95" t="s">
        <v>214</v>
      </c>
      <c r="C127" s="96">
        <v>0</v>
      </c>
      <c r="D127" s="80">
        <v>2000</v>
      </c>
      <c r="E127" s="80"/>
      <c r="F127" s="80"/>
      <c r="G127" s="80"/>
      <c r="H127" s="80"/>
      <c r="I127" s="80"/>
      <c r="J127" s="80">
        <f t="shared" si="12"/>
        <v>2000</v>
      </c>
      <c r="K127" s="80">
        <v>0</v>
      </c>
      <c r="L127" s="80">
        <f t="shared" si="11"/>
        <v>2000</v>
      </c>
      <c r="M127" s="90">
        <f t="shared" si="13"/>
        <v>0</v>
      </c>
    </row>
    <row r="128" spans="1:13" hidden="1" x14ac:dyDescent="0.2">
      <c r="A128" s="94" t="s">
        <v>215</v>
      </c>
      <c r="B128" s="95" t="s">
        <v>216</v>
      </c>
      <c r="C128" s="96"/>
      <c r="D128" s="80"/>
      <c r="E128" s="80"/>
      <c r="F128" s="80"/>
      <c r="G128" s="80"/>
      <c r="H128" s="80"/>
      <c r="I128" s="80"/>
      <c r="J128" s="80">
        <f t="shared" si="12"/>
        <v>0</v>
      </c>
      <c r="K128" s="80"/>
      <c r="L128" s="80">
        <f t="shared" si="11"/>
        <v>0</v>
      </c>
      <c r="M128" s="90"/>
    </row>
    <row r="129" spans="1:13" x14ac:dyDescent="0.2">
      <c r="A129" s="94"/>
      <c r="B129" s="95"/>
      <c r="C129" s="96"/>
      <c r="D129" s="80"/>
      <c r="E129" s="80"/>
      <c r="F129" s="80"/>
      <c r="G129" s="80"/>
      <c r="H129" s="80"/>
      <c r="I129" s="80"/>
      <c r="J129" s="80"/>
      <c r="K129" s="80"/>
      <c r="L129" s="80"/>
      <c r="M129" s="90"/>
    </row>
    <row r="130" spans="1:13" x14ac:dyDescent="0.2">
      <c r="A130" s="93"/>
      <c r="B130" s="81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90"/>
    </row>
    <row r="131" spans="1:13" ht="15.75" x14ac:dyDescent="0.25">
      <c r="A131" s="91">
        <v>4</v>
      </c>
      <c r="B131" s="92" t="s">
        <v>217</v>
      </c>
      <c r="C131" s="78"/>
      <c r="D131" s="80"/>
      <c r="E131" s="80"/>
      <c r="F131" s="80"/>
      <c r="G131" s="80"/>
      <c r="H131" s="80"/>
      <c r="I131" s="80"/>
      <c r="J131" s="80"/>
      <c r="K131" s="80"/>
      <c r="L131" s="80"/>
      <c r="M131" s="90"/>
    </row>
    <row r="132" spans="1:13" x14ac:dyDescent="0.2">
      <c r="A132" s="93" t="s">
        <v>218</v>
      </c>
      <c r="B132" s="81" t="s">
        <v>219</v>
      </c>
      <c r="C132" s="80">
        <v>59750</v>
      </c>
      <c r="D132" s="80"/>
      <c r="E132" s="80"/>
      <c r="F132" s="80"/>
      <c r="G132" s="80"/>
      <c r="H132" s="80"/>
      <c r="I132" s="80"/>
      <c r="J132" s="80">
        <f t="shared" si="12"/>
        <v>59750</v>
      </c>
      <c r="K132" s="80">
        <v>0</v>
      </c>
      <c r="L132" s="80">
        <f t="shared" si="11"/>
        <v>59750</v>
      </c>
      <c r="M132" s="90">
        <f t="shared" ref="M132:M136" si="14">K132/$K$137</f>
        <v>0</v>
      </c>
    </row>
    <row r="133" spans="1:13" x14ac:dyDescent="0.2">
      <c r="A133" s="93" t="s">
        <v>220</v>
      </c>
      <c r="B133" s="81" t="s">
        <v>221</v>
      </c>
      <c r="C133" s="80">
        <v>15100</v>
      </c>
      <c r="D133" s="80"/>
      <c r="E133" s="80"/>
      <c r="F133" s="80"/>
      <c r="G133" s="80"/>
      <c r="H133" s="80"/>
      <c r="I133" s="80"/>
      <c r="J133" s="80">
        <f t="shared" si="12"/>
        <v>15100</v>
      </c>
      <c r="K133" s="80">
        <v>0</v>
      </c>
      <c r="L133" s="80">
        <f t="shared" si="11"/>
        <v>15100</v>
      </c>
      <c r="M133" s="90">
        <f t="shared" si="14"/>
        <v>0</v>
      </c>
    </row>
    <row r="134" spans="1:13" x14ac:dyDescent="0.2">
      <c r="A134" s="93" t="s">
        <v>222</v>
      </c>
      <c r="B134" s="81" t="s">
        <v>223</v>
      </c>
      <c r="C134" s="80">
        <v>101835.6</v>
      </c>
      <c r="D134" s="80"/>
      <c r="E134" s="80"/>
      <c r="F134" s="80"/>
      <c r="G134" s="80"/>
      <c r="H134" s="80"/>
      <c r="I134" s="80"/>
      <c r="J134" s="80">
        <f t="shared" si="12"/>
        <v>101835.6</v>
      </c>
      <c r="K134" s="80">
        <v>4800</v>
      </c>
      <c r="L134" s="80">
        <f t="shared" si="11"/>
        <v>97035.6</v>
      </c>
      <c r="M134" s="90">
        <f t="shared" si="14"/>
        <v>5.94806668625398E-3</v>
      </c>
    </row>
    <row r="135" spans="1:13" x14ac:dyDescent="0.2">
      <c r="A135" s="93" t="s">
        <v>224</v>
      </c>
      <c r="B135" s="81" t="s">
        <v>225</v>
      </c>
      <c r="C135" s="80">
        <v>8000</v>
      </c>
      <c r="D135" s="80"/>
      <c r="E135" s="80"/>
      <c r="F135" s="80"/>
      <c r="G135" s="80"/>
      <c r="H135" s="80"/>
      <c r="I135" s="80"/>
      <c r="J135" s="80">
        <f t="shared" si="12"/>
        <v>8000</v>
      </c>
      <c r="K135" s="80">
        <v>0</v>
      </c>
      <c r="L135" s="80">
        <f t="shared" si="11"/>
        <v>8000</v>
      </c>
      <c r="M135" s="90">
        <f t="shared" si="14"/>
        <v>0</v>
      </c>
    </row>
    <row r="136" spans="1:13" ht="15.75" thickBot="1" x14ac:dyDescent="0.25">
      <c r="A136" s="93" t="s">
        <v>226</v>
      </c>
      <c r="B136" s="81" t="s">
        <v>227</v>
      </c>
      <c r="C136" s="80">
        <v>7000</v>
      </c>
      <c r="D136" s="80"/>
      <c r="E136" s="80"/>
      <c r="F136" s="80"/>
      <c r="G136" s="80"/>
      <c r="H136" s="80"/>
      <c r="I136" s="80"/>
      <c r="J136" s="80">
        <f t="shared" si="12"/>
        <v>7000</v>
      </c>
      <c r="K136" s="80">
        <v>5681.58</v>
      </c>
      <c r="L136" s="80">
        <f t="shared" si="11"/>
        <v>1318.42</v>
      </c>
      <c r="M136" s="97">
        <f t="shared" si="14"/>
        <v>7.0405034840181008E-3</v>
      </c>
    </row>
    <row r="137" spans="1:13" ht="16.5" thickBot="1" x14ac:dyDescent="0.3">
      <c r="A137" s="84"/>
      <c r="B137" s="85" t="s">
        <v>235</v>
      </c>
      <c r="C137" s="86">
        <f>SUM(C28:C136)</f>
        <v>11460207.590000002</v>
      </c>
      <c r="D137" s="86">
        <f t="shared" ref="D137:L137" si="15">SUM(D28:D136)</f>
        <v>28000</v>
      </c>
      <c r="E137" s="86">
        <f t="shared" si="15"/>
        <v>1047113.26</v>
      </c>
      <c r="F137" s="86">
        <f t="shared" si="15"/>
        <v>0</v>
      </c>
      <c r="G137" s="86">
        <f t="shared" si="15"/>
        <v>0</v>
      </c>
      <c r="H137" s="86">
        <f t="shared" si="15"/>
        <v>0</v>
      </c>
      <c r="I137" s="86">
        <f t="shared" si="15"/>
        <v>0</v>
      </c>
      <c r="J137" s="86">
        <f t="shared" si="15"/>
        <v>10441094.330000004</v>
      </c>
      <c r="K137" s="86">
        <f t="shared" si="15"/>
        <v>806984.90000000014</v>
      </c>
      <c r="L137" s="86">
        <f t="shared" si="15"/>
        <v>9634109.4300000016</v>
      </c>
      <c r="M137" s="98">
        <v>1</v>
      </c>
    </row>
    <row r="138" spans="1:13" x14ac:dyDescent="0.2">
      <c r="A138" s="99"/>
      <c r="D138" s="100"/>
      <c r="E138" s="100"/>
      <c r="F138" s="100"/>
      <c r="G138" s="100"/>
      <c r="H138" s="100"/>
      <c r="I138" s="100"/>
      <c r="J138" s="100"/>
      <c r="K138" s="100"/>
      <c r="L138" s="100"/>
    </row>
    <row r="139" spans="1:13" ht="15.75" thickBot="1" x14ac:dyDescent="0.25"/>
    <row r="140" spans="1:13" ht="15.75" x14ac:dyDescent="0.25">
      <c r="A140" s="24" t="s">
        <v>228</v>
      </c>
      <c r="B140" s="25"/>
      <c r="C140" s="26"/>
      <c r="D140" s="27"/>
      <c r="E140" s="27"/>
      <c r="F140" s="27"/>
      <c r="G140" s="27"/>
      <c r="H140" s="27"/>
      <c r="I140" s="27"/>
      <c r="J140" s="27"/>
      <c r="K140" s="27"/>
    </row>
    <row r="141" spans="1:13" ht="15.75" x14ac:dyDescent="0.25">
      <c r="A141" s="28" t="s">
        <v>2</v>
      </c>
      <c r="B141" s="29"/>
      <c r="C141" s="30"/>
      <c r="D141" s="27"/>
      <c r="E141" s="27"/>
      <c r="F141" s="27"/>
      <c r="G141" s="27"/>
      <c r="H141" s="27"/>
      <c r="I141" s="27"/>
      <c r="J141" s="27"/>
      <c r="K141" s="27"/>
    </row>
    <row r="142" spans="1:13" ht="8.1" customHeight="1" thickBot="1" x14ac:dyDescent="0.25">
      <c r="A142" s="31"/>
      <c r="B142" s="32"/>
      <c r="C142" s="33"/>
      <c r="D142" s="27"/>
      <c r="E142" s="27"/>
      <c r="F142" s="27"/>
      <c r="G142" s="27"/>
      <c r="H142" s="27"/>
      <c r="I142" s="27"/>
      <c r="J142" s="27"/>
      <c r="K142" s="27"/>
    </row>
    <row r="143" spans="1:13" ht="8.1" customHeight="1" x14ac:dyDescent="0.2">
      <c r="A143" s="34"/>
      <c r="B143" s="35"/>
      <c r="C143" s="36"/>
      <c r="D143" s="27"/>
      <c r="E143" s="27"/>
      <c r="F143" s="27"/>
      <c r="G143" s="27"/>
      <c r="H143" s="27"/>
      <c r="I143" s="27"/>
      <c r="J143" s="27"/>
      <c r="K143" s="27"/>
    </row>
    <row r="144" spans="1:13" x14ac:dyDescent="0.2">
      <c r="A144" s="37" t="s">
        <v>229</v>
      </c>
      <c r="B144" s="38"/>
      <c r="C144" s="39"/>
      <c r="D144" s="27"/>
      <c r="E144" s="27"/>
      <c r="F144" s="27"/>
      <c r="G144" s="27"/>
      <c r="H144" s="27"/>
      <c r="I144" s="27"/>
      <c r="J144" s="27"/>
    </row>
    <row r="145" spans="1:10" x14ac:dyDescent="0.2">
      <c r="A145" s="40" t="s">
        <v>234</v>
      </c>
      <c r="B145" s="38"/>
      <c r="C145" s="41">
        <v>815768.15000000037</v>
      </c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230</v>
      </c>
      <c r="B146" s="38"/>
      <c r="C146" s="41">
        <f>K22</f>
        <v>1123082.8399999999</v>
      </c>
      <c r="D146" s="27"/>
      <c r="E146" s="27"/>
      <c r="F146" s="27"/>
      <c r="G146" s="27"/>
      <c r="H146" s="27"/>
      <c r="I146" s="27"/>
      <c r="J146" s="27"/>
    </row>
    <row r="147" spans="1:10" x14ac:dyDescent="0.2">
      <c r="A147" s="40" t="s">
        <v>231</v>
      </c>
      <c r="B147" s="38"/>
      <c r="C147" s="42">
        <f>-K137</f>
        <v>-806984.90000000014</v>
      </c>
      <c r="D147" s="27"/>
      <c r="E147" s="27"/>
      <c r="F147" s="27"/>
      <c r="G147" s="27"/>
      <c r="H147" s="27"/>
      <c r="I147" s="27"/>
      <c r="J147" s="27"/>
    </row>
    <row r="148" spans="1:10" ht="15.75" x14ac:dyDescent="0.25">
      <c r="A148" s="43" t="s">
        <v>232</v>
      </c>
      <c r="B148" s="44"/>
      <c r="C148" s="45">
        <f>SUM(C145:C147)</f>
        <v>1131866.0900000001</v>
      </c>
      <c r="D148" s="27"/>
      <c r="E148" s="27"/>
      <c r="F148" s="27"/>
      <c r="G148" s="27"/>
      <c r="H148" s="27"/>
      <c r="I148" s="27"/>
      <c r="J148" s="27"/>
    </row>
    <row r="149" spans="1:10" ht="15.75" x14ac:dyDescent="0.25">
      <c r="A149" s="43"/>
      <c r="B149" s="44"/>
      <c r="C149" s="45"/>
      <c r="D149" s="27"/>
      <c r="E149" s="27"/>
      <c r="F149" s="27"/>
      <c r="G149" s="27"/>
      <c r="H149" s="27"/>
      <c r="I149" s="27"/>
      <c r="J149" s="27"/>
    </row>
    <row r="150" spans="1:10" x14ac:dyDescent="0.2">
      <c r="A150" s="37" t="s">
        <v>233</v>
      </c>
      <c r="B150" s="38"/>
      <c r="C150" s="41"/>
      <c r="D150" s="27"/>
      <c r="E150" s="27"/>
      <c r="F150" s="27"/>
      <c r="G150" s="27"/>
      <c r="H150" s="27"/>
      <c r="I150" s="27"/>
      <c r="J150" s="27"/>
    </row>
    <row r="151" spans="1:10" x14ac:dyDescent="0.2">
      <c r="A151" s="40" t="s">
        <v>236</v>
      </c>
      <c r="B151" s="38"/>
      <c r="C151" s="41">
        <v>233.12</v>
      </c>
      <c r="D151" s="27"/>
      <c r="E151" s="27"/>
      <c r="F151" s="27"/>
      <c r="G151" s="27"/>
      <c r="H151" s="27"/>
      <c r="I151" s="27"/>
      <c r="J151" s="27"/>
    </row>
    <row r="152" spans="1:10" x14ac:dyDescent="0.2">
      <c r="A152" s="40" t="s">
        <v>237</v>
      </c>
      <c r="B152" s="38"/>
      <c r="C152" s="41">
        <v>10852.93</v>
      </c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252</v>
      </c>
      <c r="B153" s="38"/>
      <c r="C153" s="41">
        <v>1473.38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244</v>
      </c>
      <c r="B154" s="38"/>
      <c r="C154" s="41">
        <v>10096.56</v>
      </c>
      <c r="D154" s="27"/>
      <c r="E154" s="27"/>
      <c r="F154" s="27"/>
      <c r="G154" s="27"/>
      <c r="H154" s="27"/>
      <c r="I154" s="27"/>
      <c r="J154" s="27"/>
    </row>
    <row r="155" spans="1:10" ht="8.1" customHeight="1" x14ac:dyDescent="0.2">
      <c r="A155" s="40"/>
      <c r="B155" s="38"/>
      <c r="C155" s="42"/>
      <c r="D155" s="27"/>
      <c r="E155" s="27"/>
      <c r="F155" s="27"/>
      <c r="G155" s="27"/>
      <c r="H155" s="27"/>
      <c r="I155" s="27"/>
      <c r="J155" s="27"/>
    </row>
    <row r="156" spans="1:10" ht="15.75" x14ac:dyDescent="0.25">
      <c r="A156" s="43"/>
      <c r="B156" s="44"/>
      <c r="C156" s="45">
        <f>SUM(C151:C155)</f>
        <v>22655.989999999998</v>
      </c>
      <c r="D156" s="27"/>
      <c r="E156" s="27"/>
      <c r="F156" s="27"/>
      <c r="G156" s="27"/>
      <c r="H156" s="27"/>
      <c r="I156" s="27"/>
      <c r="J156" s="27"/>
    </row>
    <row r="157" spans="1:10" ht="5.0999999999999996" customHeight="1" x14ac:dyDescent="0.25">
      <c r="A157" s="43"/>
      <c r="B157" s="44"/>
      <c r="C157" s="46"/>
      <c r="D157" s="27"/>
      <c r="E157" s="27"/>
      <c r="F157" s="27"/>
      <c r="G157" s="27"/>
      <c r="H157" s="27"/>
      <c r="I157" s="27"/>
      <c r="J157" s="27"/>
    </row>
    <row r="158" spans="1:10" ht="15.75" x14ac:dyDescent="0.25">
      <c r="A158" s="43"/>
      <c r="B158" s="44"/>
      <c r="C158" s="45"/>
      <c r="D158" s="27"/>
      <c r="E158" s="27"/>
      <c r="F158" s="27"/>
      <c r="G158" s="27"/>
      <c r="H158" s="27"/>
      <c r="I158" s="27"/>
      <c r="J158" s="27"/>
    </row>
    <row r="159" spans="1:10" ht="16.5" thickBot="1" x14ac:dyDescent="0.3">
      <c r="A159" s="47" t="s">
        <v>245</v>
      </c>
      <c r="B159" s="48"/>
      <c r="C159" s="49">
        <f>C148+C156</f>
        <v>1154522.08</v>
      </c>
      <c r="D159" s="27"/>
      <c r="E159" s="27"/>
      <c r="F159" s="27"/>
      <c r="G159" s="27"/>
      <c r="H159" s="27"/>
      <c r="I159" s="27"/>
      <c r="J159" s="27"/>
    </row>
    <row r="160" spans="1:10" x14ac:dyDescent="0.2">
      <c r="C160" s="51"/>
      <c r="D160" s="27"/>
      <c r="E160" s="27"/>
      <c r="F160" s="27"/>
      <c r="G160" s="27"/>
      <c r="H160" s="27"/>
      <c r="I160" s="27"/>
      <c r="J160" s="27"/>
    </row>
    <row r="161" spans="2:11" s="105" customFormat="1" x14ac:dyDescent="0.2"/>
    <row r="162" spans="2:11" s="105" customFormat="1" x14ac:dyDescent="0.2"/>
    <row r="163" spans="2:11" s="105" customFormat="1" x14ac:dyDescent="0.2"/>
    <row r="164" spans="2:11" s="105" customFormat="1" x14ac:dyDescent="0.2"/>
    <row r="165" spans="2:11" s="105" customFormat="1" x14ac:dyDescent="0.2"/>
    <row r="166" spans="2:11" s="105" customFormat="1" x14ac:dyDescent="0.2"/>
    <row r="167" spans="2:11" s="105" customFormat="1" x14ac:dyDescent="0.2"/>
    <row r="168" spans="2:11" s="105" customFormat="1" x14ac:dyDescent="0.2"/>
    <row r="169" spans="2:11" s="105" customFormat="1" x14ac:dyDescent="0.2"/>
    <row r="170" spans="2:11" s="105" customFormat="1" x14ac:dyDescent="0.2"/>
    <row r="171" spans="2:11" s="105" customFormat="1" x14ac:dyDescent="0.2"/>
    <row r="172" spans="2:11" s="105" customFormat="1" x14ac:dyDescent="0.2"/>
    <row r="173" spans="2:11" s="105" customFormat="1" x14ac:dyDescent="0.2"/>
    <row r="174" spans="2:11" s="105" customFormat="1" x14ac:dyDescent="0.2"/>
    <row r="175" spans="2:11" s="101" customFormat="1" ht="14.25" x14ac:dyDescent="0.2"/>
    <row r="176" spans="2:11" s="101" customFormat="1" ht="0.95" customHeight="1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spans="2:10" s="101" customFormat="1" x14ac:dyDescent="0.25">
      <c r="B177" s="102" t="s">
        <v>248</v>
      </c>
      <c r="C177" s="103"/>
      <c r="D177" s="103"/>
      <c r="E177" s="103"/>
      <c r="F177" s="103"/>
      <c r="G177" s="103"/>
      <c r="H177" s="103"/>
      <c r="I177" s="103"/>
      <c r="J177" s="103"/>
    </row>
    <row r="178" spans="2:10" s="101" customFormat="1" x14ac:dyDescent="0.25">
      <c r="B178" s="102" t="s">
        <v>249</v>
      </c>
      <c r="C178" s="103"/>
      <c r="D178" s="103"/>
      <c r="E178" s="103"/>
      <c r="F178" s="103"/>
      <c r="G178" s="103"/>
      <c r="H178" s="103"/>
      <c r="I178" s="103"/>
      <c r="J178" s="103"/>
    </row>
    <row r="179" spans="2:10" s="105" customFormat="1" x14ac:dyDescent="0.2"/>
    <row r="180" spans="2:10" s="105" customFormat="1" x14ac:dyDescent="0.2"/>
    <row r="181" spans="2:10" s="2" customFormat="1" x14ac:dyDescent="0.2"/>
    <row r="182" spans="2:10" s="2" customFormat="1" x14ac:dyDescent="0.2"/>
    <row r="183" spans="2:10" s="2" customFormat="1" x14ac:dyDescent="0.2"/>
    <row r="184" spans="2:10" s="2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zoomScale="85" zoomScaleNormal="85" workbookViewId="0">
      <selection activeCell="C14" sqref="C14"/>
    </sheetView>
  </sheetViews>
  <sheetFormatPr baseColWidth="10" defaultRowHeight="15" x14ac:dyDescent="0.2"/>
  <cols>
    <col min="1" max="1" width="11.7109375" style="50" customWidth="1"/>
    <col min="2" max="2" width="48.7109375" style="50" customWidth="1"/>
    <col min="3" max="3" width="16.28515625" style="50" customWidth="1"/>
    <col min="4" max="9" width="15.7109375" style="50" customWidth="1"/>
    <col min="10" max="10" width="16.28515625" style="50" customWidth="1"/>
    <col min="11" max="11" width="15.7109375" style="50" customWidth="1"/>
    <col min="12" max="12" width="16.28515625" style="50" customWidth="1"/>
    <col min="13" max="13" width="10.7109375" style="50" hidden="1" customWidth="1"/>
    <col min="14" max="16384" width="11.42578125" style="50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5.75" x14ac:dyDescent="0.25">
      <c r="A3" s="65" t="s">
        <v>263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6.5" thickBot="1" x14ac:dyDescent="0.3">
      <c r="A6" s="67" t="s">
        <v>3</v>
      </c>
      <c r="B6" s="112" t="s">
        <v>4</v>
      </c>
      <c r="C6" s="67" t="s">
        <v>5</v>
      </c>
      <c r="D6" s="68" t="s">
        <v>6</v>
      </c>
      <c r="E6" s="69"/>
      <c r="F6" s="68" t="s">
        <v>7</v>
      </c>
      <c r="G6" s="69"/>
      <c r="H6" s="68" t="s">
        <v>19</v>
      </c>
      <c r="I6" s="70"/>
      <c r="J6" s="67" t="s">
        <v>5</v>
      </c>
      <c r="K6" s="112" t="s">
        <v>8</v>
      </c>
      <c r="L6" s="67" t="s">
        <v>9</v>
      </c>
      <c r="M6" s="67" t="s">
        <v>10</v>
      </c>
    </row>
    <row r="7" spans="1:13" ht="16.5" thickBot="1" x14ac:dyDescent="0.3">
      <c r="A7" s="71" t="s">
        <v>11</v>
      </c>
      <c r="B7" s="113"/>
      <c r="C7" s="71" t="s">
        <v>12</v>
      </c>
      <c r="D7" s="72" t="s">
        <v>13</v>
      </c>
      <c r="E7" s="72" t="s">
        <v>14</v>
      </c>
      <c r="F7" s="72" t="s">
        <v>13</v>
      </c>
      <c r="G7" s="72" t="s">
        <v>14</v>
      </c>
      <c r="H7" s="72" t="s">
        <v>13</v>
      </c>
      <c r="I7" s="73" t="s">
        <v>14</v>
      </c>
      <c r="J7" s="71" t="s">
        <v>15</v>
      </c>
      <c r="K7" s="113"/>
      <c r="L7" s="71" t="s">
        <v>16</v>
      </c>
      <c r="M7" s="71" t="s">
        <v>17</v>
      </c>
    </row>
    <row r="8" spans="1:13" ht="15.75" x14ac:dyDescent="0.25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5.75" x14ac:dyDescent="0.25">
      <c r="A9" s="77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ht="15.75" x14ac:dyDescent="0.25">
      <c r="A10" s="77"/>
      <c r="B10" s="77" t="s">
        <v>20</v>
      </c>
      <c r="C10" s="80">
        <f>260706.83+555061.32</f>
        <v>815768.14999999991</v>
      </c>
      <c r="D10" s="78"/>
      <c r="E10" s="78"/>
      <c r="F10" s="78"/>
      <c r="G10" s="78"/>
      <c r="H10" s="78"/>
      <c r="I10" s="78"/>
      <c r="J10" s="80">
        <f>C10+D10-E10+F10-G10+H10-I10</f>
        <v>815768.14999999991</v>
      </c>
      <c r="K10" s="106"/>
      <c r="L10" s="80">
        <f>J10+K10</f>
        <v>815768.14999999991</v>
      </c>
      <c r="M10" s="79">
        <f>K10/$K$22</f>
        <v>0</v>
      </c>
    </row>
    <row r="11" spans="1:13" ht="15.75" x14ac:dyDescent="0.25">
      <c r="A11" s="77"/>
      <c r="B11" s="77" t="s">
        <v>243</v>
      </c>
      <c r="C11" s="80">
        <f>14137.2+31598.95+16675+261097.2</f>
        <v>323508.35000000003</v>
      </c>
      <c r="D11" s="78"/>
      <c r="E11" s="78"/>
      <c r="F11" s="78"/>
      <c r="G11" s="78"/>
      <c r="H11" s="78"/>
      <c r="I11" s="78"/>
      <c r="J11" s="80">
        <f>C11+D11-E11+F11-G11+H11-I11</f>
        <v>323508.35000000003</v>
      </c>
      <c r="K11" s="80">
        <v>62411.15</v>
      </c>
      <c r="L11" s="80">
        <f>J11-K11</f>
        <v>261097.20000000004</v>
      </c>
      <c r="M11" s="79">
        <f>K11/$K$22</f>
        <v>3.8670448597006399E-2</v>
      </c>
    </row>
    <row r="12" spans="1:13" ht="15.75" x14ac:dyDescent="0.25">
      <c r="A12" s="81" t="s">
        <v>21</v>
      </c>
      <c r="B12" s="81" t="s">
        <v>22</v>
      </c>
      <c r="C12" s="80">
        <v>538844.57000000007</v>
      </c>
      <c r="D12" s="80"/>
      <c r="E12" s="80">
        <v>495480.33</v>
      </c>
      <c r="F12" s="80"/>
      <c r="G12" s="80"/>
      <c r="H12" s="80"/>
      <c r="I12" s="80"/>
      <c r="J12" s="80">
        <f t="shared" ref="J12:J21" si="0">C12+D12-E12+F12-G12+H12-I12</f>
        <v>43364.240000000049</v>
      </c>
      <c r="K12" s="80">
        <v>21600</v>
      </c>
      <c r="L12" s="80">
        <f t="shared" ref="L12:L21" si="1">J12-K12</f>
        <v>21764.240000000049</v>
      </c>
      <c r="M12" s="79">
        <f t="shared" ref="M12:M21" si="2">K12/$K$22</f>
        <v>1.3383533065731654E-2</v>
      </c>
    </row>
    <row r="13" spans="1:13" ht="15.75" hidden="1" x14ac:dyDescent="0.25">
      <c r="A13" s="81" t="s">
        <v>35</v>
      </c>
      <c r="B13" s="81" t="s">
        <v>36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  <c r="K13" s="80">
        <v>0</v>
      </c>
      <c r="L13" s="80">
        <f t="shared" si="1"/>
        <v>0</v>
      </c>
      <c r="M13" s="79">
        <f t="shared" si="2"/>
        <v>0</v>
      </c>
    </row>
    <row r="14" spans="1:13" ht="15.75" x14ac:dyDescent="0.25">
      <c r="A14" s="81" t="s">
        <v>23</v>
      </c>
      <c r="B14" s="81" t="s">
        <v>24</v>
      </c>
      <c r="C14" s="80">
        <v>65000</v>
      </c>
      <c r="D14" s="80"/>
      <c r="E14" s="80"/>
      <c r="F14" s="80"/>
      <c r="G14" s="80"/>
      <c r="H14" s="80"/>
      <c r="I14" s="80"/>
      <c r="J14" s="80">
        <f t="shared" si="0"/>
        <v>65000</v>
      </c>
      <c r="K14" s="80">
        <v>10809</v>
      </c>
      <c r="L14" s="80">
        <f t="shared" si="1"/>
        <v>54191</v>
      </c>
      <c r="M14" s="79">
        <f t="shared" si="2"/>
        <v>6.6973430049765484E-3</v>
      </c>
    </row>
    <row r="15" spans="1:13" ht="15.75" x14ac:dyDescent="0.25">
      <c r="A15" s="81" t="s">
        <v>25</v>
      </c>
      <c r="B15" s="81" t="s">
        <v>26</v>
      </c>
      <c r="C15" s="80">
        <v>3500</v>
      </c>
      <c r="D15" s="80"/>
      <c r="E15" s="80"/>
      <c r="F15" s="80"/>
      <c r="G15" s="80"/>
      <c r="H15" s="80"/>
      <c r="I15" s="80"/>
      <c r="J15" s="80">
        <f t="shared" si="0"/>
        <v>3500</v>
      </c>
      <c r="K15" s="80">
        <v>0</v>
      </c>
      <c r="L15" s="80">
        <f t="shared" si="1"/>
        <v>3500</v>
      </c>
      <c r="M15" s="79">
        <f t="shared" si="2"/>
        <v>0</v>
      </c>
    </row>
    <row r="16" spans="1:13" ht="15.75" x14ac:dyDescent="0.25">
      <c r="A16" s="81">
        <v>15.1</v>
      </c>
      <c r="B16" s="81" t="s">
        <v>27</v>
      </c>
      <c r="C16" s="80">
        <v>3000</v>
      </c>
      <c r="D16" s="80"/>
      <c r="E16" s="80"/>
      <c r="F16" s="80"/>
      <c r="G16" s="80"/>
      <c r="H16" s="80"/>
      <c r="I16" s="80"/>
      <c r="J16" s="80">
        <f t="shared" si="0"/>
        <v>3000</v>
      </c>
      <c r="K16" s="80">
        <v>3234.43</v>
      </c>
      <c r="L16" s="80">
        <f t="shared" si="1"/>
        <v>-234.42999999999984</v>
      </c>
      <c r="M16" s="79">
        <f t="shared" si="2"/>
        <v>2.0040787432312238E-3</v>
      </c>
    </row>
    <row r="17" spans="1:13" ht="15.75" x14ac:dyDescent="0.25">
      <c r="A17" s="81" t="s">
        <v>28</v>
      </c>
      <c r="B17" s="81" t="s">
        <v>29</v>
      </c>
      <c r="C17" s="80">
        <v>2841029.1</v>
      </c>
      <c r="D17" s="80">
        <v>35865.57</v>
      </c>
      <c r="E17" s="80"/>
      <c r="F17" s="80"/>
      <c r="G17" s="80"/>
      <c r="H17" s="80"/>
      <c r="I17" s="80"/>
      <c r="J17" s="80">
        <f t="shared" si="0"/>
        <v>2876894.67</v>
      </c>
      <c r="K17" s="80">
        <f>263786.35+219397.71+248659.85+443239.94</f>
        <v>1175083.8499999999</v>
      </c>
      <c r="L17" s="80">
        <f t="shared" si="1"/>
        <v>1701810.82</v>
      </c>
      <c r="M17" s="79">
        <f t="shared" si="2"/>
        <v>0.72809136858714141</v>
      </c>
    </row>
    <row r="18" spans="1:13" ht="15.75" x14ac:dyDescent="0.25">
      <c r="A18" s="81" t="s">
        <v>30</v>
      </c>
      <c r="B18" s="81" t="s">
        <v>39</v>
      </c>
      <c r="C18" s="80">
        <v>4953429.6500000004</v>
      </c>
      <c r="D18" s="80"/>
      <c r="E18" s="80"/>
      <c r="F18" s="80"/>
      <c r="G18" s="80"/>
      <c r="H18" s="80"/>
      <c r="I18" s="80"/>
      <c r="J18" s="80">
        <f t="shared" si="0"/>
        <v>4953429.6500000004</v>
      </c>
      <c r="K18" s="80">
        <v>0</v>
      </c>
      <c r="L18" s="80">
        <f t="shared" si="1"/>
        <v>4953429.6500000004</v>
      </c>
      <c r="M18" s="79">
        <f t="shared" si="2"/>
        <v>0</v>
      </c>
    </row>
    <row r="19" spans="1:13" ht="15.75" x14ac:dyDescent="0.25">
      <c r="A19" s="81" t="s">
        <v>31</v>
      </c>
      <c r="B19" s="81" t="s">
        <v>32</v>
      </c>
      <c r="C19" s="80">
        <v>1764127.77</v>
      </c>
      <c r="D19" s="80"/>
      <c r="E19" s="80">
        <v>559498.5</v>
      </c>
      <c r="F19" s="80"/>
      <c r="G19" s="80"/>
      <c r="H19" s="80"/>
      <c r="I19" s="80"/>
      <c r="J19" s="80">
        <f t="shared" si="0"/>
        <v>1204629.27</v>
      </c>
      <c r="K19" s="80">
        <f>39236.86+257150</f>
        <v>296386.86</v>
      </c>
      <c r="L19" s="80">
        <f t="shared" si="1"/>
        <v>908242.41</v>
      </c>
      <c r="M19" s="79">
        <f t="shared" si="2"/>
        <v>0.18364367319714714</v>
      </c>
    </row>
    <row r="20" spans="1:13" ht="15.75" x14ac:dyDescent="0.25">
      <c r="A20" s="81" t="s">
        <v>33</v>
      </c>
      <c r="B20" s="81" t="s">
        <v>34</v>
      </c>
      <c r="C20" s="80">
        <v>20000</v>
      </c>
      <c r="D20" s="80"/>
      <c r="E20" s="80"/>
      <c r="F20" s="80"/>
      <c r="G20" s="80"/>
      <c r="H20" s="80"/>
      <c r="I20" s="80"/>
      <c r="J20" s="80">
        <f t="shared" si="0"/>
        <v>20000</v>
      </c>
      <c r="K20" s="80">
        <v>0</v>
      </c>
      <c r="L20" s="80">
        <f t="shared" si="1"/>
        <v>20000</v>
      </c>
      <c r="M20" s="79">
        <f t="shared" si="2"/>
        <v>0</v>
      </c>
    </row>
    <row r="21" spans="1:13" ht="16.5" thickBot="1" x14ac:dyDescent="0.3">
      <c r="A21" s="82" t="s">
        <v>38</v>
      </c>
      <c r="B21" s="82" t="s">
        <v>40</v>
      </c>
      <c r="C21" s="83">
        <v>132000</v>
      </c>
      <c r="D21" s="83"/>
      <c r="E21" s="83"/>
      <c r="F21" s="83"/>
      <c r="G21" s="83"/>
      <c r="H21" s="83"/>
      <c r="I21" s="83"/>
      <c r="J21" s="80">
        <f t="shared" si="0"/>
        <v>132000</v>
      </c>
      <c r="K21" s="80">
        <f>44398.32</f>
        <v>44398.32</v>
      </c>
      <c r="L21" s="80">
        <f t="shared" si="1"/>
        <v>87601.68</v>
      </c>
      <c r="M21" s="79">
        <f t="shared" si="2"/>
        <v>2.750955480476551E-2</v>
      </c>
    </row>
    <row r="22" spans="1:13" ht="16.5" thickBot="1" x14ac:dyDescent="0.3">
      <c r="A22" s="84"/>
      <c r="B22" s="85" t="s">
        <v>41</v>
      </c>
      <c r="C22" s="86">
        <f>SUM(C10:C21)</f>
        <v>11460207.59</v>
      </c>
      <c r="D22" s="86">
        <f t="shared" ref="D22:I22" si="3">SUM(D11:D21)</f>
        <v>35865.57</v>
      </c>
      <c r="E22" s="86">
        <f t="shared" si="3"/>
        <v>1054978.83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0</v>
      </c>
      <c r="J22" s="86">
        <f>SUM(J10:J21)</f>
        <v>10441094.33</v>
      </c>
      <c r="K22" s="86">
        <f>SUM(K11:K21)</f>
        <v>1613923.61</v>
      </c>
      <c r="L22" s="86">
        <f t="shared" ref="L22" si="4">SUM(L10:L21)</f>
        <v>8827170.7200000007</v>
      </c>
      <c r="M22" s="79"/>
    </row>
    <row r="23" spans="1:13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ht="15.75" x14ac:dyDescent="0.25">
      <c r="A24" s="77" t="s">
        <v>42</v>
      </c>
      <c r="B24" s="77" t="s">
        <v>43</v>
      </c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90"/>
    </row>
    <row r="25" spans="1:13" ht="15.75" x14ac:dyDescent="0.25">
      <c r="A25" s="77"/>
      <c r="B25" s="77"/>
      <c r="C25" s="78"/>
      <c r="D25" s="80"/>
      <c r="E25" s="80"/>
      <c r="F25" s="80"/>
      <c r="G25" s="80"/>
      <c r="H25" s="80"/>
      <c r="I25" s="80"/>
      <c r="J25" s="80"/>
      <c r="K25" s="80"/>
      <c r="L25" s="80"/>
      <c r="M25" s="90"/>
    </row>
    <row r="26" spans="1:13" ht="15.75" x14ac:dyDescent="0.25">
      <c r="A26" s="77"/>
      <c r="B26" s="77"/>
      <c r="C26" s="78"/>
      <c r="D26" s="80"/>
      <c r="E26" s="80"/>
      <c r="F26" s="80"/>
      <c r="G26" s="80"/>
      <c r="H26" s="80"/>
      <c r="I26" s="80"/>
      <c r="J26" s="80"/>
      <c r="K26" s="80"/>
      <c r="L26" s="80"/>
      <c r="M26" s="90"/>
    </row>
    <row r="27" spans="1:13" ht="15.75" x14ac:dyDescent="0.25">
      <c r="A27" s="91">
        <v>0</v>
      </c>
      <c r="B27" s="92" t="s">
        <v>44</v>
      </c>
      <c r="C27" s="78"/>
      <c r="D27" s="80"/>
      <c r="E27" s="80"/>
      <c r="F27" s="80"/>
      <c r="G27" s="80"/>
      <c r="H27" s="80"/>
      <c r="I27" s="80"/>
      <c r="J27" s="80"/>
      <c r="K27" s="80"/>
      <c r="L27" s="80"/>
      <c r="M27" s="90"/>
    </row>
    <row r="28" spans="1:13" x14ac:dyDescent="0.2">
      <c r="A28" s="93" t="s">
        <v>45</v>
      </c>
      <c r="B28" s="81" t="s">
        <v>46</v>
      </c>
      <c r="C28" s="80">
        <v>805853.10000000009</v>
      </c>
      <c r="D28" s="80"/>
      <c r="E28" s="80"/>
      <c r="F28" s="80"/>
      <c r="G28" s="80"/>
      <c r="H28" s="80"/>
      <c r="I28" s="80"/>
      <c r="J28" s="80">
        <f t="shared" ref="J28:J39" si="5">C28+D28-E28+F28-G28+H28-I28</f>
        <v>805853.10000000009</v>
      </c>
      <c r="K28" s="80">
        <v>317265</v>
      </c>
      <c r="L28" s="80">
        <f t="shared" ref="L28:L93" si="6">J28-K28</f>
        <v>488588.10000000009</v>
      </c>
      <c r="M28" s="90">
        <f t="shared" ref="M28:M39" si="7">K28/$K$137</f>
        <v>0.25243054657138908</v>
      </c>
    </row>
    <row r="29" spans="1:13" x14ac:dyDescent="0.2">
      <c r="A29" s="93" t="s">
        <v>47</v>
      </c>
      <c r="B29" s="81" t="s">
        <v>48</v>
      </c>
      <c r="C29" s="80">
        <v>4500</v>
      </c>
      <c r="D29" s="80"/>
      <c r="E29" s="80"/>
      <c r="F29" s="80"/>
      <c r="G29" s="80"/>
      <c r="H29" s="80"/>
      <c r="I29" s="80"/>
      <c r="J29" s="80">
        <f t="shared" si="5"/>
        <v>4500</v>
      </c>
      <c r="K29" s="80">
        <v>1875</v>
      </c>
      <c r="L29" s="80">
        <f t="shared" si="6"/>
        <v>2625</v>
      </c>
      <c r="M29" s="90">
        <f t="shared" si="7"/>
        <v>1.4918357676433093E-3</v>
      </c>
    </row>
    <row r="30" spans="1:13" x14ac:dyDescent="0.2">
      <c r="A30" s="93" t="s">
        <v>49</v>
      </c>
      <c r="B30" s="81" t="s">
        <v>50</v>
      </c>
      <c r="C30" s="80">
        <v>107850</v>
      </c>
      <c r="D30" s="80"/>
      <c r="E30" s="80"/>
      <c r="F30" s="80"/>
      <c r="G30" s="80"/>
      <c r="H30" s="80"/>
      <c r="I30" s="80"/>
      <c r="J30" s="80">
        <f t="shared" si="5"/>
        <v>107850</v>
      </c>
      <c r="K30" s="80">
        <v>38750</v>
      </c>
      <c r="L30" s="80">
        <f t="shared" si="6"/>
        <v>69100</v>
      </c>
      <c r="M30" s="90">
        <f t="shared" si="7"/>
        <v>3.083127253129506E-2</v>
      </c>
    </row>
    <row r="31" spans="1:13" hidden="1" x14ac:dyDescent="0.2">
      <c r="A31" s="93" t="s">
        <v>51</v>
      </c>
      <c r="B31" s="81" t="s">
        <v>52</v>
      </c>
      <c r="C31" s="80">
        <v>0</v>
      </c>
      <c r="D31" s="80"/>
      <c r="E31" s="80"/>
      <c r="F31" s="80"/>
      <c r="G31" s="80"/>
      <c r="H31" s="80"/>
      <c r="I31" s="80"/>
      <c r="J31" s="80">
        <f t="shared" si="5"/>
        <v>0</v>
      </c>
      <c r="K31" s="80">
        <v>0</v>
      </c>
      <c r="L31" s="80">
        <f t="shared" si="6"/>
        <v>0</v>
      </c>
      <c r="M31" s="90">
        <f t="shared" si="7"/>
        <v>0</v>
      </c>
    </row>
    <row r="32" spans="1:13" hidden="1" x14ac:dyDescent="0.2">
      <c r="A32" s="93" t="s">
        <v>53</v>
      </c>
      <c r="B32" s="81" t="s">
        <v>52</v>
      </c>
      <c r="C32" s="80">
        <v>0</v>
      </c>
      <c r="D32" s="80"/>
      <c r="E32" s="80"/>
      <c r="F32" s="80"/>
      <c r="G32" s="80"/>
      <c r="H32" s="80"/>
      <c r="I32" s="80"/>
      <c r="J32" s="80">
        <f t="shared" si="5"/>
        <v>0</v>
      </c>
      <c r="K32" s="80">
        <v>0</v>
      </c>
      <c r="L32" s="80">
        <f t="shared" si="6"/>
        <v>0</v>
      </c>
      <c r="M32" s="90">
        <f t="shared" si="7"/>
        <v>0</v>
      </c>
    </row>
    <row r="33" spans="1:13" x14ac:dyDescent="0.2">
      <c r="A33" s="93" t="s">
        <v>54</v>
      </c>
      <c r="B33" s="81" t="s">
        <v>55</v>
      </c>
      <c r="C33" s="80">
        <v>276090.01</v>
      </c>
      <c r="D33" s="80"/>
      <c r="E33" s="80"/>
      <c r="F33" s="80"/>
      <c r="G33" s="80"/>
      <c r="H33" s="80"/>
      <c r="I33" s="80"/>
      <c r="J33" s="80">
        <f t="shared" si="5"/>
        <v>276090.01</v>
      </c>
      <c r="K33" s="80">
        <v>9549.48</v>
      </c>
      <c r="L33" s="80">
        <f t="shared" si="6"/>
        <v>266540.53000000003</v>
      </c>
      <c r="M33" s="90">
        <f t="shared" si="7"/>
        <v>7.5980031074103626E-3</v>
      </c>
    </row>
    <row r="34" spans="1:13" x14ac:dyDescent="0.2">
      <c r="A34" s="93" t="s">
        <v>56</v>
      </c>
      <c r="B34" s="81" t="s">
        <v>57</v>
      </c>
      <c r="C34" s="80">
        <v>42755.839999999997</v>
      </c>
      <c r="D34" s="80"/>
      <c r="E34" s="80"/>
      <c r="F34" s="80"/>
      <c r="G34" s="80"/>
      <c r="H34" s="80"/>
      <c r="I34" s="80"/>
      <c r="J34" s="80">
        <f t="shared" si="5"/>
        <v>42755.839999999997</v>
      </c>
      <c r="K34" s="80">
        <v>10096.91</v>
      </c>
      <c r="L34" s="80">
        <f t="shared" si="6"/>
        <v>32658.929999999997</v>
      </c>
      <c r="M34" s="90">
        <f t="shared" si="7"/>
        <v>8.0335634563602175E-3</v>
      </c>
    </row>
    <row r="35" spans="1:13" x14ac:dyDescent="0.2">
      <c r="A35" s="93" t="s">
        <v>58</v>
      </c>
      <c r="B35" s="81" t="s">
        <v>59</v>
      </c>
      <c r="C35" s="80">
        <v>90546.57</v>
      </c>
      <c r="D35" s="80"/>
      <c r="E35" s="80"/>
      <c r="F35" s="80"/>
      <c r="G35" s="80"/>
      <c r="H35" s="80"/>
      <c r="I35" s="80"/>
      <c r="J35" s="80">
        <f t="shared" si="5"/>
        <v>90546.57</v>
      </c>
      <c r="K35" s="80">
        <v>34933.440000000002</v>
      </c>
      <c r="L35" s="80">
        <f t="shared" si="6"/>
        <v>55613.130000000005</v>
      </c>
      <c r="M35" s="90">
        <f t="shared" si="7"/>
        <v>2.7794642815371463E-2</v>
      </c>
    </row>
    <row r="36" spans="1:13" x14ac:dyDescent="0.2">
      <c r="A36" s="93" t="s">
        <v>60</v>
      </c>
      <c r="B36" s="81" t="s">
        <v>61</v>
      </c>
      <c r="C36" s="80">
        <v>8486.09</v>
      </c>
      <c r="D36" s="80"/>
      <c r="E36" s="80"/>
      <c r="F36" s="80"/>
      <c r="G36" s="80"/>
      <c r="H36" s="80"/>
      <c r="I36" s="80"/>
      <c r="J36" s="80">
        <f t="shared" si="5"/>
        <v>8486.09</v>
      </c>
      <c r="K36" s="80">
        <v>3273.8599999999997</v>
      </c>
      <c r="L36" s="80">
        <f t="shared" si="6"/>
        <v>5212.2300000000005</v>
      </c>
      <c r="M36" s="90">
        <f t="shared" si="7"/>
        <v>2.6048327713369198E-3</v>
      </c>
    </row>
    <row r="37" spans="1:13" x14ac:dyDescent="0.2">
      <c r="A37" s="93" t="s">
        <v>62</v>
      </c>
      <c r="B37" s="81" t="s">
        <v>63</v>
      </c>
      <c r="C37" s="80">
        <v>74453</v>
      </c>
      <c r="D37" s="80"/>
      <c r="E37" s="80"/>
      <c r="F37" s="80"/>
      <c r="G37" s="80"/>
      <c r="H37" s="80"/>
      <c r="I37" s="80"/>
      <c r="J37" s="80">
        <f t="shared" si="5"/>
        <v>74453</v>
      </c>
      <c r="K37" s="80">
        <v>0</v>
      </c>
      <c r="L37" s="80">
        <f t="shared" si="6"/>
        <v>74453</v>
      </c>
      <c r="M37" s="90">
        <f t="shared" si="7"/>
        <v>0</v>
      </c>
    </row>
    <row r="38" spans="1:13" x14ac:dyDescent="0.2">
      <c r="A38" s="93" t="s">
        <v>64</v>
      </c>
      <c r="B38" s="81" t="s">
        <v>65</v>
      </c>
      <c r="C38" s="80">
        <v>74453</v>
      </c>
      <c r="D38" s="80"/>
      <c r="E38" s="80"/>
      <c r="F38" s="80"/>
      <c r="G38" s="80"/>
      <c r="H38" s="80"/>
      <c r="I38" s="80"/>
      <c r="J38" s="80">
        <f t="shared" si="5"/>
        <v>74453</v>
      </c>
      <c r="K38" s="80">
        <v>0</v>
      </c>
      <c r="L38" s="80">
        <f t="shared" si="6"/>
        <v>74453</v>
      </c>
      <c r="M38" s="90">
        <f t="shared" si="7"/>
        <v>0</v>
      </c>
    </row>
    <row r="39" spans="1:13" x14ac:dyDescent="0.2">
      <c r="A39" s="93" t="s">
        <v>66</v>
      </c>
      <c r="B39" s="81" t="s">
        <v>67</v>
      </c>
      <c r="C39" s="80">
        <v>4400</v>
      </c>
      <c r="D39" s="80"/>
      <c r="E39" s="80"/>
      <c r="F39" s="80"/>
      <c r="G39" s="80"/>
      <c r="H39" s="80"/>
      <c r="I39" s="80"/>
      <c r="J39" s="80">
        <f t="shared" si="5"/>
        <v>4400</v>
      </c>
      <c r="K39" s="80">
        <v>0</v>
      </c>
      <c r="L39" s="80">
        <f t="shared" si="6"/>
        <v>4400</v>
      </c>
      <c r="M39" s="90">
        <f t="shared" si="7"/>
        <v>0</v>
      </c>
    </row>
    <row r="40" spans="1:13" x14ac:dyDescent="0.2">
      <c r="A40" s="93"/>
      <c r="B40" s="81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0"/>
    </row>
    <row r="41" spans="1:13" x14ac:dyDescent="0.2">
      <c r="A41" s="93"/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0"/>
    </row>
    <row r="42" spans="1:13" ht="15.75" x14ac:dyDescent="0.25">
      <c r="A42" s="91">
        <v>1</v>
      </c>
      <c r="B42" s="92" t="s">
        <v>68</v>
      </c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90"/>
    </row>
    <row r="43" spans="1:13" x14ac:dyDescent="0.2">
      <c r="A43" s="93" t="s">
        <v>69</v>
      </c>
      <c r="B43" s="81" t="s">
        <v>70</v>
      </c>
      <c r="C43" s="80">
        <v>11725</v>
      </c>
      <c r="D43" s="80">
        <v>2700</v>
      </c>
      <c r="E43" s="80"/>
      <c r="F43" s="80"/>
      <c r="G43" s="80"/>
      <c r="H43" s="80"/>
      <c r="I43" s="80"/>
      <c r="J43" s="80">
        <f t="shared" ref="J43:J107" si="8">C43+D43-E43+F43-G43+H43-I43</f>
        <v>14425</v>
      </c>
      <c r="K43" s="80">
        <v>5002.0599999999995</v>
      </c>
      <c r="L43" s="80">
        <f t="shared" si="6"/>
        <v>9422.94</v>
      </c>
      <c r="M43" s="90">
        <f t="shared" ref="M43:M76" si="9">K43/$K$137</f>
        <v>3.9798677439455421E-3</v>
      </c>
    </row>
    <row r="44" spans="1:13" x14ac:dyDescent="0.2">
      <c r="A44" s="93" t="s">
        <v>71</v>
      </c>
      <c r="B44" s="81" t="s">
        <v>72</v>
      </c>
      <c r="C44" s="80">
        <v>30227.33</v>
      </c>
      <c r="D44" s="80"/>
      <c r="E44" s="80"/>
      <c r="F44" s="80"/>
      <c r="G44" s="80"/>
      <c r="H44" s="80"/>
      <c r="I44" s="80"/>
      <c r="J44" s="80">
        <f t="shared" si="8"/>
        <v>30227.33</v>
      </c>
      <c r="K44" s="80">
        <v>11157</v>
      </c>
      <c r="L44" s="80">
        <f t="shared" si="6"/>
        <v>19070.330000000002</v>
      </c>
      <c r="M44" s="90">
        <f t="shared" si="9"/>
        <v>8.877019551784748E-3</v>
      </c>
    </row>
    <row r="45" spans="1:13" x14ac:dyDescent="0.2">
      <c r="A45" s="93" t="s">
        <v>73</v>
      </c>
      <c r="B45" s="81" t="s">
        <v>74</v>
      </c>
      <c r="C45" s="80">
        <v>500</v>
      </c>
      <c r="D45" s="80"/>
      <c r="E45" s="80"/>
      <c r="F45" s="80"/>
      <c r="G45" s="80"/>
      <c r="H45" s="80"/>
      <c r="I45" s="80"/>
      <c r="J45" s="80">
        <f t="shared" si="8"/>
        <v>500</v>
      </c>
      <c r="K45" s="80">
        <v>30</v>
      </c>
      <c r="L45" s="80">
        <f t="shared" si="6"/>
        <v>470</v>
      </c>
      <c r="M45" s="90">
        <f t="shared" si="9"/>
        <v>2.3869372282292949E-5</v>
      </c>
    </row>
    <row r="46" spans="1:13" x14ac:dyDescent="0.2">
      <c r="A46" s="93" t="s">
        <v>75</v>
      </c>
      <c r="B46" s="81" t="s">
        <v>76</v>
      </c>
      <c r="C46" s="80">
        <v>7000</v>
      </c>
      <c r="D46" s="80"/>
      <c r="E46" s="80"/>
      <c r="F46" s="80"/>
      <c r="G46" s="80"/>
      <c r="H46" s="80"/>
      <c r="I46" s="80"/>
      <c r="J46" s="80">
        <f t="shared" si="8"/>
        <v>7000</v>
      </c>
      <c r="K46" s="80">
        <v>4330</v>
      </c>
      <c r="L46" s="80">
        <f t="shared" si="6"/>
        <v>2670</v>
      </c>
      <c r="M46" s="90">
        <f t="shared" si="9"/>
        <v>3.4451460660776157E-3</v>
      </c>
    </row>
    <row r="47" spans="1:13" x14ac:dyDescent="0.2">
      <c r="A47" s="93" t="s">
        <v>77</v>
      </c>
      <c r="B47" s="81" t="s">
        <v>78</v>
      </c>
      <c r="C47" s="80">
        <v>13750</v>
      </c>
      <c r="D47" s="80"/>
      <c r="E47" s="80"/>
      <c r="F47" s="80"/>
      <c r="G47" s="80"/>
      <c r="H47" s="80"/>
      <c r="I47" s="80"/>
      <c r="J47" s="80">
        <f t="shared" si="8"/>
        <v>13750</v>
      </c>
      <c r="K47" s="80">
        <v>8206.5</v>
      </c>
      <c r="L47" s="80">
        <f t="shared" si="6"/>
        <v>5543.5</v>
      </c>
      <c r="M47" s="90">
        <f t="shared" si="9"/>
        <v>6.5294667878212365E-3</v>
      </c>
    </row>
    <row r="48" spans="1:13" x14ac:dyDescent="0.2">
      <c r="A48" s="93" t="s">
        <v>79</v>
      </c>
      <c r="B48" s="81" t="s">
        <v>80</v>
      </c>
      <c r="C48" s="80">
        <v>1669933.26</v>
      </c>
      <c r="D48" s="80"/>
      <c r="E48" s="80">
        <v>784576.06</v>
      </c>
      <c r="F48" s="80"/>
      <c r="G48" s="80"/>
      <c r="H48" s="80"/>
      <c r="I48" s="80"/>
      <c r="J48" s="80">
        <f t="shared" si="8"/>
        <v>885357.2</v>
      </c>
      <c r="K48" s="80">
        <v>190380</v>
      </c>
      <c r="L48" s="80">
        <f t="shared" si="6"/>
        <v>694977.2</v>
      </c>
      <c r="M48" s="90">
        <f t="shared" si="9"/>
        <v>0.15147503650343105</v>
      </c>
    </row>
    <row r="49" spans="1:13" hidden="1" x14ac:dyDescent="0.2">
      <c r="A49" s="93" t="s">
        <v>81</v>
      </c>
      <c r="B49" s="81" t="s">
        <v>82</v>
      </c>
      <c r="C49" s="80">
        <v>0</v>
      </c>
      <c r="D49" s="80" t="b">
        <v>0</v>
      </c>
      <c r="E49" s="80" t="b">
        <v>0</v>
      </c>
      <c r="F49" s="80"/>
      <c r="G49" s="80"/>
      <c r="H49" s="80"/>
      <c r="I49" s="80"/>
      <c r="J49" s="80">
        <f t="shared" si="8"/>
        <v>0</v>
      </c>
      <c r="K49" s="80">
        <v>0</v>
      </c>
      <c r="L49" s="80">
        <f t="shared" si="6"/>
        <v>0</v>
      </c>
      <c r="M49" s="90">
        <f t="shared" si="9"/>
        <v>0</v>
      </c>
    </row>
    <row r="50" spans="1:13" hidden="1" x14ac:dyDescent="0.2">
      <c r="A50" s="93" t="s">
        <v>83</v>
      </c>
      <c r="B50" s="81" t="s">
        <v>84</v>
      </c>
      <c r="C50" s="80">
        <v>0</v>
      </c>
      <c r="D50" s="80" t="b">
        <v>0</v>
      </c>
      <c r="E50" s="80" t="b">
        <v>0</v>
      </c>
      <c r="F50" s="80"/>
      <c r="G50" s="80"/>
      <c r="H50" s="80"/>
      <c r="I50" s="80"/>
      <c r="J50" s="80">
        <f t="shared" si="8"/>
        <v>0</v>
      </c>
      <c r="K50" s="80">
        <v>0</v>
      </c>
      <c r="L50" s="80">
        <f t="shared" si="6"/>
        <v>0</v>
      </c>
      <c r="M50" s="90">
        <f t="shared" si="9"/>
        <v>0</v>
      </c>
    </row>
    <row r="51" spans="1:13" x14ac:dyDescent="0.2">
      <c r="A51" s="93" t="s">
        <v>85</v>
      </c>
      <c r="B51" s="81" t="s">
        <v>86</v>
      </c>
      <c r="C51" s="80">
        <v>125004.8</v>
      </c>
      <c r="D51" s="80"/>
      <c r="E51" s="80">
        <v>33600</v>
      </c>
      <c r="F51" s="80"/>
      <c r="G51" s="80"/>
      <c r="H51" s="80"/>
      <c r="I51" s="80"/>
      <c r="J51" s="80">
        <f t="shared" si="8"/>
        <v>91404.800000000003</v>
      </c>
      <c r="K51" s="80">
        <v>65408.959999999992</v>
      </c>
      <c r="L51" s="80">
        <f t="shared" si="6"/>
        <v>25995.840000000011</v>
      </c>
      <c r="M51" s="90">
        <f t="shared" si="9"/>
        <v>5.2042360561253602E-2</v>
      </c>
    </row>
    <row r="52" spans="1:13" x14ac:dyDescent="0.2">
      <c r="A52" s="93" t="s">
        <v>87</v>
      </c>
      <c r="B52" s="81" t="s">
        <v>88</v>
      </c>
      <c r="C52" s="80">
        <v>579657.19999999995</v>
      </c>
      <c r="D52" s="80"/>
      <c r="E52" s="80">
        <v>200937.19999999995</v>
      </c>
      <c r="F52" s="80"/>
      <c r="G52" s="80"/>
      <c r="H52" s="80"/>
      <c r="I52" s="80"/>
      <c r="J52" s="80">
        <f t="shared" si="8"/>
        <v>378720</v>
      </c>
      <c r="K52" s="80">
        <v>116991.54000000001</v>
      </c>
      <c r="L52" s="80">
        <f t="shared" si="6"/>
        <v>261728.46</v>
      </c>
      <c r="M52" s="90">
        <f t="shared" si="9"/>
        <v>9.30838207379589E-2</v>
      </c>
    </row>
    <row r="53" spans="1:13" x14ac:dyDescent="0.2">
      <c r="A53" s="93" t="s">
        <v>89</v>
      </c>
      <c r="B53" s="81" t="s">
        <v>90</v>
      </c>
      <c r="C53" s="80">
        <v>9000</v>
      </c>
      <c r="D53" s="80"/>
      <c r="E53" s="80"/>
      <c r="F53" s="80"/>
      <c r="G53" s="80"/>
      <c r="H53" s="80"/>
      <c r="I53" s="80"/>
      <c r="J53" s="80">
        <f t="shared" si="8"/>
        <v>9000</v>
      </c>
      <c r="K53" s="80">
        <v>9000</v>
      </c>
      <c r="L53" s="80">
        <f t="shared" si="6"/>
        <v>0</v>
      </c>
      <c r="M53" s="90">
        <f t="shared" si="9"/>
        <v>7.1608116846878849E-3</v>
      </c>
    </row>
    <row r="54" spans="1:13" x14ac:dyDescent="0.2">
      <c r="A54" s="93" t="s">
        <v>91</v>
      </c>
      <c r="B54" s="81" t="s">
        <v>92</v>
      </c>
      <c r="C54" s="80">
        <v>22500</v>
      </c>
      <c r="D54" s="80">
        <v>20000</v>
      </c>
      <c r="E54" s="80"/>
      <c r="F54" s="80"/>
      <c r="G54" s="80"/>
      <c r="H54" s="80"/>
      <c r="I54" s="80"/>
      <c r="J54" s="80">
        <f t="shared" si="8"/>
        <v>42500</v>
      </c>
      <c r="K54" s="80">
        <v>44907.61</v>
      </c>
      <c r="L54" s="80">
        <f t="shared" si="6"/>
        <v>-2407.6100000000006</v>
      </c>
      <c r="M54" s="90">
        <f t="shared" si="9"/>
        <v>3.573054871326739E-2</v>
      </c>
    </row>
    <row r="55" spans="1:13" x14ac:dyDescent="0.2">
      <c r="A55" s="93" t="s">
        <v>93</v>
      </c>
      <c r="B55" s="81" t="s">
        <v>94</v>
      </c>
      <c r="C55" s="80">
        <v>71000</v>
      </c>
      <c r="D55" s="80"/>
      <c r="E55" s="80"/>
      <c r="F55" s="80"/>
      <c r="G55" s="80"/>
      <c r="H55" s="80"/>
      <c r="I55" s="80"/>
      <c r="J55" s="80">
        <f t="shared" si="8"/>
        <v>71000</v>
      </c>
      <c r="K55" s="80">
        <v>0</v>
      </c>
      <c r="L55" s="80">
        <f t="shared" si="6"/>
        <v>71000</v>
      </c>
      <c r="M55" s="90">
        <f t="shared" si="9"/>
        <v>0</v>
      </c>
    </row>
    <row r="56" spans="1:13" hidden="1" x14ac:dyDescent="0.2">
      <c r="A56" s="93" t="s">
        <v>95</v>
      </c>
      <c r="B56" s="81" t="s">
        <v>96</v>
      </c>
      <c r="C56" s="80">
        <v>0</v>
      </c>
      <c r="D56" s="80"/>
      <c r="E56" s="80"/>
      <c r="F56" s="80"/>
      <c r="G56" s="80"/>
      <c r="H56" s="80"/>
      <c r="I56" s="80"/>
      <c r="J56" s="80">
        <f t="shared" si="8"/>
        <v>0</v>
      </c>
      <c r="K56" s="80">
        <v>0</v>
      </c>
      <c r="L56" s="80">
        <f t="shared" si="6"/>
        <v>0</v>
      </c>
      <c r="M56" s="90">
        <f t="shared" si="9"/>
        <v>0</v>
      </c>
    </row>
    <row r="57" spans="1:13" x14ac:dyDescent="0.2">
      <c r="A57" s="93" t="s">
        <v>97</v>
      </c>
      <c r="B57" s="81" t="s">
        <v>98</v>
      </c>
      <c r="C57" s="80">
        <v>5000</v>
      </c>
      <c r="D57" s="80"/>
      <c r="E57" s="80"/>
      <c r="F57" s="80"/>
      <c r="G57" s="80"/>
      <c r="H57" s="80"/>
      <c r="I57" s="80"/>
      <c r="J57" s="80">
        <f t="shared" si="8"/>
        <v>5000</v>
      </c>
      <c r="K57" s="80">
        <v>1454</v>
      </c>
      <c r="L57" s="80">
        <f t="shared" si="6"/>
        <v>3546</v>
      </c>
      <c r="M57" s="90">
        <f t="shared" si="9"/>
        <v>1.156868909948465E-3</v>
      </c>
    </row>
    <row r="58" spans="1:13" x14ac:dyDescent="0.2">
      <c r="A58" s="93" t="s">
        <v>99</v>
      </c>
      <c r="B58" s="81" t="s">
        <v>100</v>
      </c>
      <c r="C58" s="80">
        <v>1500</v>
      </c>
      <c r="D58" s="80"/>
      <c r="E58" s="80"/>
      <c r="F58" s="80"/>
      <c r="G58" s="80"/>
      <c r="H58" s="80"/>
      <c r="I58" s="80"/>
      <c r="J58" s="80">
        <f t="shared" si="8"/>
        <v>1500</v>
      </c>
      <c r="K58" s="80">
        <v>625</v>
      </c>
      <c r="L58" s="80">
        <f t="shared" si="6"/>
        <v>875</v>
      </c>
      <c r="M58" s="90">
        <f t="shared" si="9"/>
        <v>4.9727858921443644E-4</v>
      </c>
    </row>
    <row r="59" spans="1:13" x14ac:dyDescent="0.2">
      <c r="A59" s="93" t="s">
        <v>101</v>
      </c>
      <c r="B59" s="81" t="s">
        <v>102</v>
      </c>
      <c r="C59" s="80">
        <v>10000</v>
      </c>
      <c r="D59" s="80"/>
      <c r="E59" s="80"/>
      <c r="F59" s="80"/>
      <c r="G59" s="80"/>
      <c r="H59" s="80"/>
      <c r="I59" s="80"/>
      <c r="J59" s="80">
        <f t="shared" si="8"/>
        <v>10000</v>
      </c>
      <c r="K59" s="80">
        <v>4000</v>
      </c>
      <c r="L59" s="80">
        <f t="shared" si="6"/>
        <v>6000</v>
      </c>
      <c r="M59" s="90">
        <f t="shared" si="9"/>
        <v>3.1825829709723934E-3</v>
      </c>
    </row>
    <row r="60" spans="1:13" x14ac:dyDescent="0.2">
      <c r="A60" s="93" t="s">
        <v>103</v>
      </c>
      <c r="B60" s="81" t="s">
        <v>104</v>
      </c>
      <c r="C60" s="80">
        <v>7300</v>
      </c>
      <c r="D60" s="80"/>
      <c r="E60" s="80"/>
      <c r="F60" s="80"/>
      <c r="G60" s="80"/>
      <c r="H60" s="80"/>
      <c r="I60" s="80"/>
      <c r="J60" s="80">
        <f t="shared" si="8"/>
        <v>7300</v>
      </c>
      <c r="K60" s="80">
        <v>1245.48</v>
      </c>
      <c r="L60" s="80">
        <f t="shared" si="6"/>
        <v>6054.52</v>
      </c>
      <c r="M60" s="90">
        <f t="shared" si="9"/>
        <v>9.9096085967167406E-4</v>
      </c>
    </row>
    <row r="61" spans="1:13" x14ac:dyDescent="0.2">
      <c r="A61" s="93" t="s">
        <v>105</v>
      </c>
      <c r="B61" s="81" t="s">
        <v>106</v>
      </c>
      <c r="C61" s="80">
        <v>5500</v>
      </c>
      <c r="D61" s="80"/>
      <c r="E61" s="80"/>
      <c r="F61" s="80"/>
      <c r="G61" s="80"/>
      <c r="H61" s="80"/>
      <c r="I61" s="80"/>
      <c r="J61" s="80">
        <f t="shared" si="8"/>
        <v>5500</v>
      </c>
      <c r="K61" s="80">
        <v>300</v>
      </c>
      <c r="L61" s="80">
        <f t="shared" si="6"/>
        <v>5200</v>
      </c>
      <c r="M61" s="90">
        <f t="shared" si="9"/>
        <v>2.3869372282292949E-4</v>
      </c>
    </row>
    <row r="62" spans="1:13" x14ac:dyDescent="0.2">
      <c r="A62" s="93" t="s">
        <v>107</v>
      </c>
      <c r="B62" s="81" t="s">
        <v>108</v>
      </c>
      <c r="C62" s="80">
        <v>283206.82</v>
      </c>
      <c r="D62" s="80"/>
      <c r="E62" s="80">
        <v>18000</v>
      </c>
      <c r="F62" s="80"/>
      <c r="G62" s="80"/>
      <c r="H62" s="80"/>
      <c r="I62" s="80"/>
      <c r="J62" s="80">
        <f t="shared" si="8"/>
        <v>265206.82</v>
      </c>
      <c r="K62" s="80">
        <v>0</v>
      </c>
      <c r="L62" s="80">
        <f t="shared" si="6"/>
        <v>265206.82</v>
      </c>
      <c r="M62" s="90">
        <f t="shared" si="9"/>
        <v>0</v>
      </c>
    </row>
    <row r="63" spans="1:13" x14ac:dyDescent="0.2">
      <c r="A63" s="93" t="s">
        <v>109</v>
      </c>
      <c r="B63" s="81" t="s">
        <v>110</v>
      </c>
      <c r="C63" s="80">
        <v>260706.83</v>
      </c>
      <c r="D63" s="80"/>
      <c r="E63" s="80"/>
      <c r="F63" s="80"/>
      <c r="G63" s="80"/>
      <c r="H63" s="80"/>
      <c r="I63" s="80"/>
      <c r="J63" s="80">
        <f t="shared" si="8"/>
        <v>260706.83</v>
      </c>
      <c r="K63" s="80">
        <v>0</v>
      </c>
      <c r="L63" s="80">
        <f t="shared" si="6"/>
        <v>260706.83</v>
      </c>
      <c r="M63" s="90">
        <f t="shared" si="9"/>
        <v>0</v>
      </c>
    </row>
    <row r="64" spans="1:13" hidden="1" x14ac:dyDescent="0.2">
      <c r="A64" s="93" t="s">
        <v>111</v>
      </c>
      <c r="B64" s="81" t="s">
        <v>112</v>
      </c>
      <c r="C64" s="80">
        <v>0</v>
      </c>
      <c r="D64" s="80"/>
      <c r="E64" s="80"/>
      <c r="F64" s="80"/>
      <c r="G64" s="80"/>
      <c r="H64" s="80"/>
      <c r="I64" s="80"/>
      <c r="J64" s="80">
        <f t="shared" si="8"/>
        <v>0</v>
      </c>
      <c r="K64" s="80">
        <v>0</v>
      </c>
      <c r="L64" s="80">
        <f t="shared" si="6"/>
        <v>0</v>
      </c>
      <c r="M64" s="90">
        <f t="shared" si="9"/>
        <v>0</v>
      </c>
    </row>
    <row r="65" spans="1:13" x14ac:dyDescent="0.2">
      <c r="A65" s="93" t="s">
        <v>113</v>
      </c>
      <c r="B65" s="81" t="s">
        <v>114</v>
      </c>
      <c r="C65" s="80">
        <v>17000</v>
      </c>
      <c r="D65" s="80"/>
      <c r="E65" s="80"/>
      <c r="F65" s="80"/>
      <c r="G65" s="80"/>
      <c r="H65" s="80"/>
      <c r="I65" s="80"/>
      <c r="J65" s="80">
        <f t="shared" si="8"/>
        <v>17000</v>
      </c>
      <c r="K65" s="80">
        <v>5750</v>
      </c>
      <c r="L65" s="80">
        <f t="shared" si="6"/>
        <v>11250</v>
      </c>
      <c r="M65" s="90">
        <f t="shared" si="9"/>
        <v>4.5749630207728154E-3</v>
      </c>
    </row>
    <row r="66" spans="1:13" x14ac:dyDescent="0.2">
      <c r="A66" s="93" t="s">
        <v>115</v>
      </c>
      <c r="B66" s="81" t="s">
        <v>116</v>
      </c>
      <c r="C66" s="80">
        <v>54000</v>
      </c>
      <c r="D66" s="80"/>
      <c r="E66" s="80"/>
      <c r="F66" s="80"/>
      <c r="G66" s="80"/>
      <c r="H66" s="80"/>
      <c r="I66" s="80"/>
      <c r="J66" s="80">
        <f t="shared" si="8"/>
        <v>54000</v>
      </c>
      <c r="K66" s="80">
        <v>22500</v>
      </c>
      <c r="L66" s="80">
        <f t="shared" si="6"/>
        <v>31500</v>
      </c>
      <c r="M66" s="90">
        <f t="shared" si="9"/>
        <v>1.7902029211719711E-2</v>
      </c>
    </row>
    <row r="67" spans="1:13" x14ac:dyDescent="0.2">
      <c r="A67" s="93" t="s">
        <v>117</v>
      </c>
      <c r="B67" s="81" t="s">
        <v>118</v>
      </c>
      <c r="C67" s="80">
        <v>26000</v>
      </c>
      <c r="D67" s="80"/>
      <c r="E67" s="80"/>
      <c r="F67" s="80"/>
      <c r="G67" s="80"/>
      <c r="H67" s="80"/>
      <c r="I67" s="80"/>
      <c r="J67" s="80">
        <f t="shared" si="8"/>
        <v>26000</v>
      </c>
      <c r="K67" s="80">
        <v>810</v>
      </c>
      <c r="L67" s="80">
        <f t="shared" si="6"/>
        <v>25190</v>
      </c>
      <c r="M67" s="90">
        <f t="shared" si="9"/>
        <v>6.4447305162190966E-4</v>
      </c>
    </row>
    <row r="68" spans="1:13" x14ac:dyDescent="0.2">
      <c r="A68" s="93" t="s">
        <v>119</v>
      </c>
      <c r="B68" s="81" t="s">
        <v>120</v>
      </c>
      <c r="C68" s="80">
        <v>12687.970000000001</v>
      </c>
      <c r="D68" s="80"/>
      <c r="E68" s="80"/>
      <c r="F68" s="80"/>
      <c r="G68" s="80"/>
      <c r="H68" s="80"/>
      <c r="I68" s="80"/>
      <c r="J68" s="80">
        <f t="shared" si="8"/>
        <v>12687.970000000001</v>
      </c>
      <c r="K68" s="80">
        <v>535</v>
      </c>
      <c r="L68" s="80">
        <f t="shared" si="6"/>
        <v>12152.970000000001</v>
      </c>
      <c r="M68" s="90">
        <f t="shared" si="9"/>
        <v>4.2567047236755762E-4</v>
      </c>
    </row>
    <row r="69" spans="1:13" x14ac:dyDescent="0.2">
      <c r="A69" s="93" t="s">
        <v>121</v>
      </c>
      <c r="B69" s="81" t="s">
        <v>122</v>
      </c>
      <c r="C69" s="80">
        <v>5600</v>
      </c>
      <c r="D69" s="80"/>
      <c r="E69" s="80"/>
      <c r="F69" s="80"/>
      <c r="G69" s="80"/>
      <c r="H69" s="80"/>
      <c r="I69" s="80"/>
      <c r="J69" s="80">
        <f t="shared" si="8"/>
        <v>5600</v>
      </c>
      <c r="K69" s="80">
        <v>800</v>
      </c>
      <c r="L69" s="80">
        <f t="shared" si="6"/>
        <v>4800</v>
      </c>
      <c r="M69" s="90">
        <f t="shared" si="9"/>
        <v>6.3651659419447862E-4</v>
      </c>
    </row>
    <row r="70" spans="1:13" x14ac:dyDescent="0.2">
      <c r="A70" s="93" t="s">
        <v>123</v>
      </c>
      <c r="B70" s="81" t="s">
        <v>124</v>
      </c>
      <c r="C70" s="80">
        <v>208565.45</v>
      </c>
      <c r="D70" s="80"/>
      <c r="E70" s="80"/>
      <c r="F70" s="80"/>
      <c r="G70" s="80"/>
      <c r="H70" s="80"/>
      <c r="I70" s="80"/>
      <c r="J70" s="80">
        <f t="shared" si="8"/>
        <v>208565.45</v>
      </c>
      <c r="K70" s="80">
        <v>0</v>
      </c>
      <c r="L70" s="80">
        <f t="shared" si="6"/>
        <v>208565.45</v>
      </c>
      <c r="M70" s="90">
        <f t="shared" si="9"/>
        <v>0</v>
      </c>
    </row>
    <row r="71" spans="1:13" x14ac:dyDescent="0.2">
      <c r="A71" s="93" t="s">
        <v>125</v>
      </c>
      <c r="B71" s="81" t="s">
        <v>126</v>
      </c>
      <c r="C71" s="80">
        <v>228200</v>
      </c>
      <c r="D71" s="80"/>
      <c r="E71" s="80"/>
      <c r="F71" s="80"/>
      <c r="G71" s="80"/>
      <c r="H71" s="80"/>
      <c r="I71" s="80"/>
      <c r="J71" s="80">
        <f t="shared" si="8"/>
        <v>228200</v>
      </c>
      <c r="K71" s="80">
        <v>87800</v>
      </c>
      <c r="L71" s="80">
        <f t="shared" si="6"/>
        <v>140400</v>
      </c>
      <c r="M71" s="90">
        <f t="shared" si="9"/>
        <v>6.9857696212844031E-2</v>
      </c>
    </row>
    <row r="72" spans="1:13" x14ac:dyDescent="0.2">
      <c r="A72" s="93" t="s">
        <v>127</v>
      </c>
      <c r="B72" s="81" t="s">
        <v>128</v>
      </c>
      <c r="C72" s="80">
        <v>8000</v>
      </c>
      <c r="D72" s="80"/>
      <c r="E72" s="80"/>
      <c r="F72" s="80"/>
      <c r="G72" s="80"/>
      <c r="H72" s="80"/>
      <c r="I72" s="80"/>
      <c r="J72" s="80">
        <f t="shared" si="8"/>
        <v>8000</v>
      </c>
      <c r="K72" s="80">
        <v>0</v>
      </c>
      <c r="L72" s="80">
        <f t="shared" si="6"/>
        <v>8000</v>
      </c>
      <c r="M72" s="90">
        <f t="shared" si="9"/>
        <v>0</v>
      </c>
    </row>
    <row r="73" spans="1:13" x14ac:dyDescent="0.2">
      <c r="A73" s="93" t="s">
        <v>129</v>
      </c>
      <c r="B73" s="81" t="s">
        <v>130</v>
      </c>
      <c r="C73" s="80">
        <v>2500</v>
      </c>
      <c r="D73" s="80"/>
      <c r="E73" s="80"/>
      <c r="F73" s="80"/>
      <c r="G73" s="80"/>
      <c r="H73" s="80"/>
      <c r="I73" s="80"/>
      <c r="J73" s="80">
        <f t="shared" si="8"/>
        <v>2500</v>
      </c>
      <c r="K73" s="80">
        <v>974.08999999999992</v>
      </c>
      <c r="L73" s="80">
        <f t="shared" si="6"/>
        <v>1525.91</v>
      </c>
      <c r="M73" s="90">
        <f t="shared" si="9"/>
        <v>7.7503056154862456E-4</v>
      </c>
    </row>
    <row r="74" spans="1:13" x14ac:dyDescent="0.2">
      <c r="A74" s="93" t="s">
        <v>131</v>
      </c>
      <c r="B74" s="81" t="s">
        <v>132</v>
      </c>
      <c r="C74" s="80">
        <v>5000</v>
      </c>
      <c r="D74" s="80">
        <v>2000</v>
      </c>
      <c r="E74" s="80"/>
      <c r="F74" s="80"/>
      <c r="G74" s="80"/>
      <c r="H74" s="80"/>
      <c r="I74" s="80"/>
      <c r="J74" s="80">
        <f t="shared" si="8"/>
        <v>7000</v>
      </c>
      <c r="K74" s="80">
        <v>2838.1</v>
      </c>
      <c r="L74" s="80">
        <f t="shared" si="6"/>
        <v>4161.8999999999996</v>
      </c>
      <c r="M74" s="90">
        <f t="shared" si="9"/>
        <v>2.2581221824791871E-3</v>
      </c>
    </row>
    <row r="75" spans="1:13" x14ac:dyDescent="0.2">
      <c r="A75" s="93" t="s">
        <v>133</v>
      </c>
      <c r="B75" s="81" t="s">
        <v>134</v>
      </c>
      <c r="C75" s="80">
        <v>28450</v>
      </c>
      <c r="D75" s="80"/>
      <c r="E75" s="80">
        <v>10000</v>
      </c>
      <c r="F75" s="80"/>
      <c r="G75" s="80"/>
      <c r="H75" s="80"/>
      <c r="I75" s="80"/>
      <c r="J75" s="80">
        <f t="shared" si="8"/>
        <v>18450</v>
      </c>
      <c r="K75" s="80">
        <v>0</v>
      </c>
      <c r="L75" s="80">
        <f t="shared" si="6"/>
        <v>18450</v>
      </c>
      <c r="M75" s="90">
        <f t="shared" si="9"/>
        <v>0</v>
      </c>
    </row>
    <row r="76" spans="1:13" x14ac:dyDescent="0.2">
      <c r="A76" s="93" t="s">
        <v>135</v>
      </c>
      <c r="B76" s="81" t="s">
        <v>136</v>
      </c>
      <c r="C76" s="80">
        <v>12200</v>
      </c>
      <c r="D76" s="80"/>
      <c r="E76" s="80"/>
      <c r="F76" s="80"/>
      <c r="G76" s="80"/>
      <c r="H76" s="80"/>
      <c r="I76" s="80"/>
      <c r="J76" s="80">
        <f t="shared" si="8"/>
        <v>12200</v>
      </c>
      <c r="K76" s="80">
        <v>9105.9599999999991</v>
      </c>
      <c r="L76" s="80">
        <f t="shared" si="6"/>
        <v>3094.0400000000009</v>
      </c>
      <c r="M76" s="90">
        <f t="shared" si="9"/>
        <v>7.2451183075889431E-3</v>
      </c>
    </row>
    <row r="77" spans="1:13" x14ac:dyDescent="0.2">
      <c r="A77" s="93"/>
      <c r="B77" s="81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90"/>
    </row>
    <row r="78" spans="1:13" x14ac:dyDescent="0.2">
      <c r="A78" s="93"/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90"/>
    </row>
    <row r="79" spans="1:13" ht="15.75" x14ac:dyDescent="0.25">
      <c r="A79" s="91">
        <v>2</v>
      </c>
      <c r="B79" s="92" t="s">
        <v>137</v>
      </c>
      <c r="C79" s="78"/>
      <c r="D79" s="80"/>
      <c r="E79" s="80"/>
      <c r="F79" s="80"/>
      <c r="G79" s="80"/>
      <c r="H79" s="80"/>
      <c r="I79" s="80"/>
      <c r="J79" s="80"/>
      <c r="K79" s="80"/>
      <c r="L79" s="80"/>
      <c r="M79" s="90"/>
    </row>
    <row r="80" spans="1:13" x14ac:dyDescent="0.2">
      <c r="A80" s="93" t="s">
        <v>138</v>
      </c>
      <c r="B80" s="81" t="s">
        <v>139</v>
      </c>
      <c r="C80" s="80">
        <v>129100</v>
      </c>
      <c r="D80" s="80"/>
      <c r="E80" s="80"/>
      <c r="F80" s="80"/>
      <c r="G80" s="80"/>
      <c r="H80" s="80"/>
      <c r="I80" s="80"/>
      <c r="J80" s="80">
        <f t="shared" si="8"/>
        <v>129100</v>
      </c>
      <c r="K80" s="80">
        <v>23209.25</v>
      </c>
      <c r="L80" s="80">
        <f t="shared" si="6"/>
        <v>105890.75</v>
      </c>
      <c r="M80" s="90">
        <f t="shared" ref="M80:M116" si="10">K80/$K$137</f>
        <v>1.8466340954760255E-2</v>
      </c>
    </row>
    <row r="81" spans="1:13" x14ac:dyDescent="0.2">
      <c r="A81" s="93">
        <v>214</v>
      </c>
      <c r="B81" s="81" t="s">
        <v>140</v>
      </c>
      <c r="C81" s="80">
        <v>52141.36</v>
      </c>
      <c r="D81" s="80"/>
      <c r="E81" s="80"/>
      <c r="F81" s="80"/>
      <c r="G81" s="80"/>
      <c r="H81" s="80"/>
      <c r="I81" s="80"/>
      <c r="J81" s="80">
        <f t="shared" si="8"/>
        <v>52141.36</v>
      </c>
      <c r="K81" s="80">
        <v>0</v>
      </c>
      <c r="L81" s="80">
        <f t="shared" si="6"/>
        <v>52141.36</v>
      </c>
      <c r="M81" s="90">
        <f t="shared" si="10"/>
        <v>0</v>
      </c>
    </row>
    <row r="82" spans="1:13" hidden="1" x14ac:dyDescent="0.2">
      <c r="A82" s="93" t="s">
        <v>141</v>
      </c>
      <c r="B82" s="81" t="s">
        <v>142</v>
      </c>
      <c r="C82" s="80">
        <v>0</v>
      </c>
      <c r="D82" s="80"/>
      <c r="E82" s="80"/>
      <c r="F82" s="80"/>
      <c r="G82" s="80"/>
      <c r="H82" s="80"/>
      <c r="I82" s="80"/>
      <c r="J82" s="80">
        <f t="shared" si="8"/>
        <v>0</v>
      </c>
      <c r="K82" s="80">
        <v>0</v>
      </c>
      <c r="L82" s="80">
        <f t="shared" si="6"/>
        <v>0</v>
      </c>
      <c r="M82" s="90">
        <f t="shared" si="10"/>
        <v>0</v>
      </c>
    </row>
    <row r="83" spans="1:13" x14ac:dyDescent="0.2">
      <c r="A83" s="93">
        <v>223</v>
      </c>
      <c r="B83" s="81" t="s">
        <v>143</v>
      </c>
      <c r="C83" s="80">
        <v>260706.82</v>
      </c>
      <c r="D83" s="80"/>
      <c r="E83" s="80"/>
      <c r="F83" s="80"/>
      <c r="G83" s="80"/>
      <c r="H83" s="80"/>
      <c r="I83" s="80"/>
      <c r="J83" s="80">
        <f t="shared" si="8"/>
        <v>260706.82</v>
      </c>
      <c r="K83" s="80">
        <v>0</v>
      </c>
      <c r="L83" s="80">
        <f t="shared" si="6"/>
        <v>260706.82</v>
      </c>
      <c r="M83" s="90">
        <f t="shared" si="10"/>
        <v>0</v>
      </c>
    </row>
    <row r="84" spans="1:13" x14ac:dyDescent="0.2">
      <c r="A84" s="93">
        <v>229</v>
      </c>
      <c r="B84" s="81" t="s">
        <v>144</v>
      </c>
      <c r="C84" s="80">
        <v>260706.82</v>
      </c>
      <c r="D84" s="80"/>
      <c r="E84" s="80"/>
      <c r="F84" s="80"/>
      <c r="G84" s="80"/>
      <c r="H84" s="80"/>
      <c r="I84" s="80"/>
      <c r="J84" s="80">
        <f t="shared" si="8"/>
        <v>260706.82</v>
      </c>
      <c r="K84" s="80">
        <v>0</v>
      </c>
      <c r="L84" s="80">
        <f t="shared" si="6"/>
        <v>260706.82</v>
      </c>
      <c r="M84" s="90">
        <f t="shared" si="10"/>
        <v>0</v>
      </c>
    </row>
    <row r="85" spans="1:13" x14ac:dyDescent="0.2">
      <c r="A85" s="93" t="s">
        <v>145</v>
      </c>
      <c r="B85" s="81" t="s">
        <v>146</v>
      </c>
      <c r="C85" s="80">
        <v>3750</v>
      </c>
      <c r="D85" s="80"/>
      <c r="E85" s="80"/>
      <c r="F85" s="80"/>
      <c r="G85" s="80"/>
      <c r="H85" s="80"/>
      <c r="I85" s="80"/>
      <c r="J85" s="80">
        <f t="shared" si="8"/>
        <v>3750</v>
      </c>
      <c r="K85" s="80">
        <v>400</v>
      </c>
      <c r="L85" s="80">
        <f t="shared" si="6"/>
        <v>3350</v>
      </c>
      <c r="M85" s="90">
        <f t="shared" si="10"/>
        <v>3.1825829709723931E-4</v>
      </c>
    </row>
    <row r="86" spans="1:13" x14ac:dyDescent="0.2">
      <c r="A86" s="93" t="s">
        <v>147</v>
      </c>
      <c r="B86" s="81" t="s">
        <v>148</v>
      </c>
      <c r="C86" s="80">
        <v>82800</v>
      </c>
      <c r="D86" s="80"/>
      <c r="E86" s="80"/>
      <c r="F86" s="80"/>
      <c r="G86" s="80"/>
      <c r="H86" s="80"/>
      <c r="I86" s="80"/>
      <c r="J86" s="80">
        <f t="shared" si="8"/>
        <v>82800</v>
      </c>
      <c r="K86" s="80">
        <v>0</v>
      </c>
      <c r="L86" s="80">
        <f t="shared" si="6"/>
        <v>82800</v>
      </c>
      <c r="M86" s="90">
        <f t="shared" si="10"/>
        <v>0</v>
      </c>
    </row>
    <row r="87" spans="1:13" x14ac:dyDescent="0.2">
      <c r="A87" s="93" t="s">
        <v>149</v>
      </c>
      <c r="B87" s="81" t="s">
        <v>150</v>
      </c>
      <c r="C87" s="80">
        <v>5200</v>
      </c>
      <c r="D87" s="80"/>
      <c r="E87" s="80"/>
      <c r="F87" s="80"/>
      <c r="G87" s="80"/>
      <c r="H87" s="80"/>
      <c r="I87" s="80"/>
      <c r="J87" s="80">
        <f t="shared" si="8"/>
        <v>5200</v>
      </c>
      <c r="K87" s="80">
        <v>930</v>
      </c>
      <c r="L87" s="80">
        <f t="shared" si="6"/>
        <v>4270</v>
      </c>
      <c r="M87" s="90">
        <f t="shared" si="10"/>
        <v>7.3995054075108146E-4</v>
      </c>
    </row>
    <row r="88" spans="1:13" x14ac:dyDescent="0.2">
      <c r="A88" s="93" t="s">
        <v>151</v>
      </c>
      <c r="B88" s="81" t="s">
        <v>152</v>
      </c>
      <c r="C88" s="80">
        <v>1500</v>
      </c>
      <c r="D88" s="80"/>
      <c r="E88" s="80"/>
      <c r="F88" s="80"/>
      <c r="G88" s="80"/>
      <c r="H88" s="80"/>
      <c r="I88" s="80"/>
      <c r="J88" s="80">
        <f t="shared" si="8"/>
        <v>1500</v>
      </c>
      <c r="K88" s="80">
        <v>429.2</v>
      </c>
      <c r="L88" s="80">
        <f t="shared" si="6"/>
        <v>1070.8</v>
      </c>
      <c r="M88" s="90">
        <f t="shared" si="10"/>
        <v>3.4149115278533779E-4</v>
      </c>
    </row>
    <row r="89" spans="1:13" x14ac:dyDescent="0.2">
      <c r="A89" s="93" t="s">
        <v>153</v>
      </c>
      <c r="B89" s="81" t="s">
        <v>154</v>
      </c>
      <c r="C89" s="80">
        <v>2250</v>
      </c>
      <c r="D89" s="80"/>
      <c r="E89" s="80"/>
      <c r="F89" s="80"/>
      <c r="G89" s="80"/>
      <c r="H89" s="80"/>
      <c r="I89" s="80"/>
      <c r="J89" s="80">
        <f t="shared" si="8"/>
        <v>2250</v>
      </c>
      <c r="K89" s="80">
        <v>1157.4000000000001</v>
      </c>
      <c r="L89" s="80">
        <f t="shared" si="6"/>
        <v>1092.5999999999999</v>
      </c>
      <c r="M89" s="90">
        <f t="shared" si="10"/>
        <v>9.2088038265086207E-4</v>
      </c>
    </row>
    <row r="90" spans="1:13" x14ac:dyDescent="0.2">
      <c r="A90" s="93" t="s">
        <v>155</v>
      </c>
      <c r="B90" s="81" t="s">
        <v>156</v>
      </c>
      <c r="C90" s="80">
        <v>1000</v>
      </c>
      <c r="D90" s="80"/>
      <c r="E90" s="80"/>
      <c r="F90" s="80"/>
      <c r="G90" s="80"/>
      <c r="H90" s="80"/>
      <c r="I90" s="80"/>
      <c r="J90" s="80">
        <f t="shared" si="8"/>
        <v>1000</v>
      </c>
      <c r="K90" s="80">
        <v>15</v>
      </c>
      <c r="L90" s="80">
        <f t="shared" si="6"/>
        <v>985</v>
      </c>
      <c r="M90" s="90">
        <f t="shared" si="10"/>
        <v>1.1934686141146475E-5</v>
      </c>
    </row>
    <row r="91" spans="1:13" x14ac:dyDescent="0.2">
      <c r="A91" s="93" t="s">
        <v>157</v>
      </c>
      <c r="B91" s="81" t="s">
        <v>158</v>
      </c>
      <c r="C91" s="80">
        <v>1000</v>
      </c>
      <c r="D91" s="80"/>
      <c r="E91" s="80"/>
      <c r="F91" s="80"/>
      <c r="G91" s="80"/>
      <c r="H91" s="80"/>
      <c r="I91" s="80"/>
      <c r="J91" s="80">
        <f t="shared" si="8"/>
        <v>1000</v>
      </c>
      <c r="K91" s="80">
        <v>0</v>
      </c>
      <c r="L91" s="80">
        <f t="shared" si="6"/>
        <v>1000</v>
      </c>
      <c r="M91" s="90">
        <f t="shared" si="10"/>
        <v>0</v>
      </c>
    </row>
    <row r="92" spans="1:13" x14ac:dyDescent="0.2">
      <c r="A92" s="93" t="s">
        <v>159</v>
      </c>
      <c r="B92" s="81" t="s">
        <v>160</v>
      </c>
      <c r="C92" s="80">
        <v>800</v>
      </c>
      <c r="D92" s="80">
        <v>300</v>
      </c>
      <c r="E92" s="80"/>
      <c r="F92" s="80"/>
      <c r="G92" s="80"/>
      <c r="H92" s="80"/>
      <c r="I92" s="80"/>
      <c r="J92" s="80">
        <f t="shared" si="8"/>
        <v>1100</v>
      </c>
      <c r="K92" s="80">
        <v>278</v>
      </c>
      <c r="L92" s="80">
        <f t="shared" si="6"/>
        <v>822</v>
      </c>
      <c r="M92" s="90">
        <f t="shared" si="10"/>
        <v>2.2118951648258134E-4</v>
      </c>
    </row>
    <row r="93" spans="1:13" x14ac:dyDescent="0.2">
      <c r="A93" s="93" t="s">
        <v>161</v>
      </c>
      <c r="B93" s="81" t="s">
        <v>162</v>
      </c>
      <c r="C93" s="80">
        <v>8500</v>
      </c>
      <c r="D93" s="80"/>
      <c r="E93" s="80"/>
      <c r="F93" s="80"/>
      <c r="G93" s="80"/>
      <c r="H93" s="80"/>
      <c r="I93" s="80"/>
      <c r="J93" s="80">
        <f t="shared" si="8"/>
        <v>8500</v>
      </c>
      <c r="K93" s="80">
        <v>2844.5</v>
      </c>
      <c r="L93" s="80">
        <f t="shared" si="6"/>
        <v>5655.5</v>
      </c>
      <c r="M93" s="90">
        <f t="shared" si="10"/>
        <v>2.2632143152327431E-3</v>
      </c>
    </row>
    <row r="94" spans="1:13" x14ac:dyDescent="0.2">
      <c r="A94" s="93" t="s">
        <v>163</v>
      </c>
      <c r="B94" s="81" t="s">
        <v>164</v>
      </c>
      <c r="C94" s="80">
        <v>5000</v>
      </c>
      <c r="D94" s="80"/>
      <c r="E94" s="80"/>
      <c r="F94" s="80"/>
      <c r="G94" s="80"/>
      <c r="H94" s="80"/>
      <c r="I94" s="80"/>
      <c r="J94" s="80">
        <f t="shared" si="8"/>
        <v>5000</v>
      </c>
      <c r="K94" s="80">
        <v>559.76</v>
      </c>
      <c r="L94" s="80">
        <f t="shared" ref="L94:L136" si="11">J94-K94</f>
        <v>4440.24</v>
      </c>
      <c r="M94" s="90">
        <f t="shared" si="10"/>
        <v>4.453706609578767E-4</v>
      </c>
    </row>
    <row r="95" spans="1:13" x14ac:dyDescent="0.2">
      <c r="A95" s="93" t="s">
        <v>165</v>
      </c>
      <c r="B95" s="81" t="s">
        <v>166</v>
      </c>
      <c r="C95" s="80">
        <v>35000</v>
      </c>
      <c r="D95" s="80"/>
      <c r="E95" s="80"/>
      <c r="F95" s="80"/>
      <c r="G95" s="80"/>
      <c r="H95" s="80"/>
      <c r="I95" s="80"/>
      <c r="J95" s="80">
        <f t="shared" si="8"/>
        <v>35000</v>
      </c>
      <c r="K95" s="80">
        <v>7306.75</v>
      </c>
      <c r="L95" s="80">
        <f t="shared" si="11"/>
        <v>27693.25</v>
      </c>
      <c r="M95" s="90">
        <f t="shared" si="10"/>
        <v>5.813584530788134E-3</v>
      </c>
    </row>
    <row r="96" spans="1:13" x14ac:dyDescent="0.2">
      <c r="A96" s="93" t="s">
        <v>167</v>
      </c>
      <c r="B96" s="81" t="s">
        <v>168</v>
      </c>
      <c r="C96" s="80">
        <v>136453.41</v>
      </c>
      <c r="D96" s="80"/>
      <c r="E96" s="80"/>
      <c r="F96" s="80"/>
      <c r="G96" s="80"/>
      <c r="H96" s="80"/>
      <c r="I96" s="80"/>
      <c r="J96" s="80">
        <f t="shared" si="8"/>
        <v>136453.41</v>
      </c>
      <c r="K96" s="80">
        <v>321.95000000000005</v>
      </c>
      <c r="L96" s="80">
        <f t="shared" si="11"/>
        <v>136131.46</v>
      </c>
      <c r="M96" s="90">
        <f t="shared" si="10"/>
        <v>2.5615814687614052E-4</v>
      </c>
    </row>
    <row r="97" spans="1:13" x14ac:dyDescent="0.2">
      <c r="A97" s="93" t="s">
        <v>169</v>
      </c>
      <c r="B97" s="81" t="s">
        <v>170</v>
      </c>
      <c r="C97" s="80">
        <v>1500</v>
      </c>
      <c r="D97" s="80"/>
      <c r="E97" s="80"/>
      <c r="F97" s="80"/>
      <c r="G97" s="80"/>
      <c r="H97" s="80"/>
      <c r="I97" s="80"/>
      <c r="J97" s="80">
        <f t="shared" si="8"/>
        <v>1500</v>
      </c>
      <c r="K97" s="80">
        <v>0</v>
      </c>
      <c r="L97" s="80">
        <f t="shared" si="11"/>
        <v>1500</v>
      </c>
      <c r="M97" s="90">
        <f t="shared" si="10"/>
        <v>0</v>
      </c>
    </row>
    <row r="98" spans="1:13" x14ac:dyDescent="0.2">
      <c r="A98" s="93" t="s">
        <v>171</v>
      </c>
      <c r="B98" s="81" t="s">
        <v>172</v>
      </c>
      <c r="C98" s="80">
        <v>331699.31</v>
      </c>
      <c r="D98" s="80"/>
      <c r="E98" s="80"/>
      <c r="F98" s="80"/>
      <c r="G98" s="80"/>
      <c r="H98" s="80"/>
      <c r="I98" s="80"/>
      <c r="J98" s="80">
        <f t="shared" si="8"/>
        <v>331699.31</v>
      </c>
      <c r="K98" s="80">
        <v>183932.17</v>
      </c>
      <c r="L98" s="80">
        <f t="shared" si="11"/>
        <v>147767.13999999998</v>
      </c>
      <c r="M98" s="90">
        <f t="shared" si="10"/>
        <v>0.14634484801399983</v>
      </c>
    </row>
    <row r="99" spans="1:13" x14ac:dyDescent="0.2">
      <c r="A99" s="93">
        <v>272</v>
      </c>
      <c r="B99" s="81" t="s">
        <v>173</v>
      </c>
      <c r="C99" s="80">
        <v>52141.36</v>
      </c>
      <c r="D99" s="80"/>
      <c r="E99" s="80"/>
      <c r="F99" s="80"/>
      <c r="G99" s="80"/>
      <c r="H99" s="80"/>
      <c r="I99" s="80"/>
      <c r="J99" s="80">
        <f t="shared" si="8"/>
        <v>52141.36</v>
      </c>
      <c r="K99" s="80">
        <v>0</v>
      </c>
      <c r="L99" s="80">
        <f t="shared" si="11"/>
        <v>52141.36</v>
      </c>
      <c r="M99" s="90">
        <f t="shared" si="10"/>
        <v>0</v>
      </c>
    </row>
    <row r="100" spans="1:13" x14ac:dyDescent="0.2">
      <c r="A100" s="93" t="s">
        <v>174</v>
      </c>
      <c r="B100" s="81" t="s">
        <v>175</v>
      </c>
      <c r="C100" s="80">
        <v>52141.36</v>
      </c>
      <c r="D100" s="80"/>
      <c r="E100" s="80"/>
      <c r="F100" s="80"/>
      <c r="G100" s="80"/>
      <c r="H100" s="80"/>
      <c r="I100" s="80"/>
      <c r="J100" s="80">
        <f t="shared" si="8"/>
        <v>52141.36</v>
      </c>
      <c r="K100" s="80">
        <v>0</v>
      </c>
      <c r="L100" s="80">
        <f t="shared" si="11"/>
        <v>52141.36</v>
      </c>
      <c r="M100" s="90">
        <f t="shared" si="10"/>
        <v>0</v>
      </c>
    </row>
    <row r="101" spans="1:13" x14ac:dyDescent="0.2">
      <c r="A101" s="93">
        <v>274</v>
      </c>
      <c r="B101" s="81" t="s">
        <v>176</v>
      </c>
      <c r="C101" s="80">
        <v>261456.82</v>
      </c>
      <c r="D101" s="80"/>
      <c r="E101" s="80"/>
      <c r="F101" s="80"/>
      <c r="G101" s="80"/>
      <c r="H101" s="80"/>
      <c r="I101" s="80"/>
      <c r="J101" s="80">
        <f t="shared" si="8"/>
        <v>261456.82</v>
      </c>
      <c r="K101" s="80">
        <v>0</v>
      </c>
      <c r="L101" s="80">
        <f t="shared" si="11"/>
        <v>261456.82</v>
      </c>
      <c r="M101" s="90">
        <f t="shared" si="10"/>
        <v>0</v>
      </c>
    </row>
    <row r="102" spans="1:13" x14ac:dyDescent="0.2">
      <c r="A102" s="93">
        <v>275</v>
      </c>
      <c r="B102" s="81" t="s">
        <v>177</v>
      </c>
      <c r="C102" s="80">
        <v>260706.82</v>
      </c>
      <c r="D102" s="80"/>
      <c r="E102" s="80"/>
      <c r="F102" s="80"/>
      <c r="G102" s="80"/>
      <c r="H102" s="80"/>
      <c r="I102" s="80"/>
      <c r="J102" s="80">
        <f t="shared" si="8"/>
        <v>260706.82</v>
      </c>
      <c r="K102" s="80">
        <v>0</v>
      </c>
      <c r="L102" s="80">
        <f t="shared" si="11"/>
        <v>260706.82</v>
      </c>
      <c r="M102" s="90">
        <f t="shared" si="10"/>
        <v>0</v>
      </c>
    </row>
    <row r="103" spans="1:13" x14ac:dyDescent="0.2">
      <c r="A103" s="93">
        <v>279</v>
      </c>
      <c r="B103" s="81" t="s">
        <v>178</v>
      </c>
      <c r="C103" s="80">
        <v>261456.82</v>
      </c>
      <c r="D103" s="80"/>
      <c r="E103" s="80"/>
      <c r="F103" s="80"/>
      <c r="G103" s="80"/>
      <c r="H103" s="80"/>
      <c r="I103" s="80"/>
      <c r="J103" s="80">
        <f t="shared" si="8"/>
        <v>261456.82</v>
      </c>
      <c r="K103" s="80">
        <v>0</v>
      </c>
      <c r="L103" s="80">
        <f t="shared" si="11"/>
        <v>261456.82</v>
      </c>
      <c r="M103" s="90">
        <f t="shared" si="10"/>
        <v>0</v>
      </c>
    </row>
    <row r="104" spans="1:13" x14ac:dyDescent="0.2">
      <c r="A104" s="93">
        <v>281</v>
      </c>
      <c r="B104" s="81" t="s">
        <v>179</v>
      </c>
      <c r="C104" s="80">
        <v>260706.82</v>
      </c>
      <c r="D104" s="80"/>
      <c r="E104" s="80"/>
      <c r="F104" s="80"/>
      <c r="G104" s="80"/>
      <c r="H104" s="80"/>
      <c r="I104" s="80"/>
      <c r="J104" s="80">
        <f t="shared" si="8"/>
        <v>260706.82</v>
      </c>
      <c r="K104" s="80">
        <v>0</v>
      </c>
      <c r="L104" s="80">
        <f t="shared" si="11"/>
        <v>260706.82</v>
      </c>
      <c r="M104" s="90">
        <f t="shared" si="10"/>
        <v>0</v>
      </c>
    </row>
    <row r="105" spans="1:13" x14ac:dyDescent="0.2">
      <c r="A105" s="93" t="s">
        <v>180</v>
      </c>
      <c r="B105" s="81" t="s">
        <v>181</v>
      </c>
      <c r="C105" s="80">
        <v>1500</v>
      </c>
      <c r="D105" s="80"/>
      <c r="E105" s="80"/>
      <c r="F105" s="80"/>
      <c r="G105" s="80"/>
      <c r="H105" s="80"/>
      <c r="I105" s="80"/>
      <c r="J105" s="80">
        <f t="shared" si="8"/>
        <v>1500</v>
      </c>
      <c r="K105" s="80">
        <v>508</v>
      </c>
      <c r="L105" s="80">
        <f t="shared" si="11"/>
        <v>992</v>
      </c>
      <c r="M105" s="90">
        <f t="shared" si="10"/>
        <v>4.0418803731349397E-4</v>
      </c>
    </row>
    <row r="106" spans="1:13" x14ac:dyDescent="0.2">
      <c r="A106" s="93" t="s">
        <v>182</v>
      </c>
      <c r="B106" s="81" t="s">
        <v>183</v>
      </c>
      <c r="C106" s="80">
        <v>263206.82</v>
      </c>
      <c r="D106" s="80"/>
      <c r="E106" s="80"/>
      <c r="F106" s="80"/>
      <c r="G106" s="80"/>
      <c r="H106" s="80"/>
      <c r="I106" s="80"/>
      <c r="J106" s="80">
        <f t="shared" si="8"/>
        <v>263206.82</v>
      </c>
      <c r="K106" s="80">
        <v>0</v>
      </c>
      <c r="L106" s="80">
        <f t="shared" si="11"/>
        <v>263206.82</v>
      </c>
      <c r="M106" s="90">
        <f t="shared" si="10"/>
        <v>0</v>
      </c>
    </row>
    <row r="107" spans="1:13" x14ac:dyDescent="0.2">
      <c r="A107" s="93" t="s">
        <v>184</v>
      </c>
      <c r="B107" s="81" t="s">
        <v>185</v>
      </c>
      <c r="C107" s="80">
        <v>932056.99</v>
      </c>
      <c r="D107" s="80"/>
      <c r="E107" s="80"/>
      <c r="F107" s="80"/>
      <c r="G107" s="80"/>
      <c r="H107" s="80"/>
      <c r="I107" s="80"/>
      <c r="J107" s="80">
        <f t="shared" si="8"/>
        <v>932056.99</v>
      </c>
      <c r="K107" s="80">
        <v>0</v>
      </c>
      <c r="L107" s="80">
        <f t="shared" si="11"/>
        <v>932056.99</v>
      </c>
      <c r="M107" s="90">
        <f t="shared" si="10"/>
        <v>0</v>
      </c>
    </row>
    <row r="108" spans="1:13" x14ac:dyDescent="0.2">
      <c r="A108" s="93">
        <v>286</v>
      </c>
      <c r="B108" s="81" t="s">
        <v>186</v>
      </c>
      <c r="C108" s="80">
        <v>2000</v>
      </c>
      <c r="D108" s="80"/>
      <c r="E108" s="80"/>
      <c r="F108" s="80"/>
      <c r="G108" s="80"/>
      <c r="H108" s="80"/>
      <c r="I108" s="80"/>
      <c r="J108" s="80">
        <f t="shared" ref="J108:J136" si="12">C108+D108-E108+F108-G108+H108-I108</f>
        <v>2000</v>
      </c>
      <c r="K108" s="80">
        <v>137</v>
      </c>
      <c r="L108" s="80">
        <f t="shared" si="11"/>
        <v>1863</v>
      </c>
      <c r="M108" s="90">
        <f t="shared" si="10"/>
        <v>1.0900346675580447E-4</v>
      </c>
    </row>
    <row r="109" spans="1:13" x14ac:dyDescent="0.2">
      <c r="A109" s="93">
        <v>289</v>
      </c>
      <c r="B109" s="81" t="s">
        <v>187</v>
      </c>
      <c r="C109" s="80">
        <v>156424.09</v>
      </c>
      <c r="D109" s="80"/>
      <c r="E109" s="80"/>
      <c r="F109" s="80"/>
      <c r="G109" s="80"/>
      <c r="H109" s="80"/>
      <c r="I109" s="80"/>
      <c r="J109" s="80">
        <f t="shared" si="12"/>
        <v>156424.09</v>
      </c>
      <c r="K109" s="80">
        <v>0</v>
      </c>
      <c r="L109" s="80">
        <f t="shared" si="11"/>
        <v>156424.09</v>
      </c>
      <c r="M109" s="90">
        <f t="shared" si="10"/>
        <v>0</v>
      </c>
    </row>
    <row r="110" spans="1:13" x14ac:dyDescent="0.2">
      <c r="A110" s="93" t="s">
        <v>188</v>
      </c>
      <c r="B110" s="81" t="s">
        <v>189</v>
      </c>
      <c r="C110" s="80">
        <v>6500</v>
      </c>
      <c r="D110" s="80"/>
      <c r="E110" s="80"/>
      <c r="F110" s="80"/>
      <c r="G110" s="80"/>
      <c r="H110" s="80"/>
      <c r="I110" s="80"/>
      <c r="J110" s="80">
        <f t="shared" si="12"/>
        <v>6500</v>
      </c>
      <c r="K110" s="80">
        <v>4186</v>
      </c>
      <c r="L110" s="80">
        <f t="shared" si="11"/>
        <v>2314</v>
      </c>
      <c r="M110" s="90">
        <f t="shared" si="10"/>
        <v>3.3305730791226094E-3</v>
      </c>
    </row>
    <row r="111" spans="1:13" x14ac:dyDescent="0.2">
      <c r="A111" s="93" t="s">
        <v>190</v>
      </c>
      <c r="B111" s="81" t="s">
        <v>191</v>
      </c>
      <c r="C111" s="80">
        <v>2000</v>
      </c>
      <c r="D111" s="80"/>
      <c r="E111" s="80"/>
      <c r="F111" s="80"/>
      <c r="G111" s="80"/>
      <c r="H111" s="80"/>
      <c r="I111" s="80"/>
      <c r="J111" s="80">
        <f t="shared" si="12"/>
        <v>2000</v>
      </c>
      <c r="K111" s="80">
        <v>963.7</v>
      </c>
      <c r="L111" s="80">
        <f t="shared" si="11"/>
        <v>1036.3</v>
      </c>
      <c r="M111" s="90">
        <f t="shared" si="10"/>
        <v>7.6676380228152393E-4</v>
      </c>
    </row>
    <row r="112" spans="1:13" x14ac:dyDescent="0.2">
      <c r="A112" s="93" t="s">
        <v>192</v>
      </c>
      <c r="B112" s="81" t="s">
        <v>193</v>
      </c>
      <c r="C112" s="80">
        <v>36450</v>
      </c>
      <c r="D112" s="80"/>
      <c r="E112" s="80"/>
      <c r="F112" s="80"/>
      <c r="G112" s="80"/>
      <c r="H112" s="80"/>
      <c r="I112" s="80"/>
      <c r="J112" s="80">
        <f t="shared" si="12"/>
        <v>36450</v>
      </c>
      <c r="K112" s="80">
        <v>54.12</v>
      </c>
      <c r="L112" s="80">
        <f t="shared" si="11"/>
        <v>36395.879999999997</v>
      </c>
      <c r="M112" s="90">
        <f t="shared" si="10"/>
        <v>4.3060347597256477E-5</v>
      </c>
    </row>
    <row r="113" spans="1:13" x14ac:dyDescent="0.2">
      <c r="A113" s="93" t="s">
        <v>194</v>
      </c>
      <c r="B113" s="81" t="s">
        <v>195</v>
      </c>
      <c r="C113" s="80">
        <v>1500</v>
      </c>
      <c r="D113" s="80"/>
      <c r="E113" s="80"/>
      <c r="F113" s="80"/>
      <c r="G113" s="80"/>
      <c r="H113" s="80"/>
      <c r="I113" s="80"/>
      <c r="J113" s="80">
        <f t="shared" si="12"/>
        <v>1500</v>
      </c>
      <c r="K113" s="80">
        <v>0</v>
      </c>
      <c r="L113" s="80">
        <f t="shared" si="11"/>
        <v>1500</v>
      </c>
      <c r="M113" s="90">
        <f t="shared" si="10"/>
        <v>0</v>
      </c>
    </row>
    <row r="114" spans="1:13" x14ac:dyDescent="0.2">
      <c r="A114" s="93" t="s">
        <v>196</v>
      </c>
      <c r="B114" s="81" t="s">
        <v>197</v>
      </c>
      <c r="C114" s="80">
        <v>2500</v>
      </c>
      <c r="D114" s="80"/>
      <c r="E114" s="80"/>
      <c r="F114" s="80"/>
      <c r="G114" s="80"/>
      <c r="H114" s="80"/>
      <c r="I114" s="80"/>
      <c r="J114" s="80">
        <f t="shared" si="12"/>
        <v>2500</v>
      </c>
      <c r="K114" s="80">
        <v>200</v>
      </c>
      <c r="L114" s="80">
        <f t="shared" si="11"/>
        <v>2300</v>
      </c>
      <c r="M114" s="90">
        <f t="shared" si="10"/>
        <v>1.5912914854861965E-4</v>
      </c>
    </row>
    <row r="115" spans="1:13" x14ac:dyDescent="0.2">
      <c r="A115" s="93" t="s">
        <v>198</v>
      </c>
      <c r="B115" s="81" t="s">
        <v>199</v>
      </c>
      <c r="C115" s="80">
        <v>40000</v>
      </c>
      <c r="D115" s="80"/>
      <c r="E115" s="80"/>
      <c r="F115" s="80"/>
      <c r="G115" s="80"/>
      <c r="H115" s="80"/>
      <c r="I115" s="80"/>
      <c r="J115" s="80">
        <f t="shared" si="12"/>
        <v>40000</v>
      </c>
      <c r="K115" s="80">
        <v>4942.5200000000004</v>
      </c>
      <c r="L115" s="80">
        <f t="shared" si="11"/>
        <v>35057.479999999996</v>
      </c>
      <c r="M115" s="90">
        <f t="shared" si="10"/>
        <v>3.9324949964226188E-3</v>
      </c>
    </row>
    <row r="116" spans="1:13" x14ac:dyDescent="0.2">
      <c r="A116" s="93" t="s">
        <v>200</v>
      </c>
      <c r="B116" s="81" t="s">
        <v>201</v>
      </c>
      <c r="C116" s="80">
        <v>14019.070000000003</v>
      </c>
      <c r="D116" s="80"/>
      <c r="E116" s="80"/>
      <c r="F116" s="80"/>
      <c r="G116" s="80"/>
      <c r="H116" s="80"/>
      <c r="I116" s="80"/>
      <c r="J116" s="80">
        <f t="shared" si="12"/>
        <v>14019.070000000003</v>
      </c>
      <c r="K116" s="80">
        <v>1448.9</v>
      </c>
      <c r="L116" s="80">
        <f t="shared" si="11"/>
        <v>12570.170000000004</v>
      </c>
      <c r="M116" s="90">
        <f t="shared" si="10"/>
        <v>1.1528111166604752E-3</v>
      </c>
    </row>
    <row r="117" spans="1:13" x14ac:dyDescent="0.2">
      <c r="A117" s="93"/>
      <c r="B117" s="81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90"/>
    </row>
    <row r="118" spans="1:13" x14ac:dyDescent="0.2">
      <c r="A118" s="93"/>
      <c r="B118" s="81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90"/>
    </row>
    <row r="119" spans="1:13" x14ac:dyDescent="0.2">
      <c r="A119" s="93"/>
      <c r="B119" s="81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90"/>
    </row>
    <row r="120" spans="1:13" ht="15.75" x14ac:dyDescent="0.25">
      <c r="A120" s="91">
        <v>3</v>
      </c>
      <c r="B120" s="92" t="s">
        <v>202</v>
      </c>
      <c r="C120" s="78"/>
      <c r="D120" s="80"/>
      <c r="E120" s="80"/>
      <c r="F120" s="80"/>
      <c r="G120" s="80"/>
      <c r="H120" s="80"/>
      <c r="I120" s="80"/>
      <c r="J120" s="80"/>
      <c r="K120" s="80"/>
      <c r="L120" s="80"/>
      <c r="M120" s="90"/>
    </row>
    <row r="121" spans="1:13" x14ac:dyDescent="0.2">
      <c r="A121" s="94" t="s">
        <v>203</v>
      </c>
      <c r="B121" s="95" t="s">
        <v>204</v>
      </c>
      <c r="C121" s="96">
        <v>166852.37</v>
      </c>
      <c r="D121" s="80"/>
      <c r="E121" s="80"/>
      <c r="F121" s="80"/>
      <c r="G121" s="80"/>
      <c r="H121" s="80"/>
      <c r="I121" s="80"/>
      <c r="J121" s="80">
        <f t="shared" si="12"/>
        <v>166852.37</v>
      </c>
      <c r="K121" s="80">
        <v>0</v>
      </c>
      <c r="L121" s="80">
        <f t="shared" si="11"/>
        <v>166852.37</v>
      </c>
      <c r="M121" s="90">
        <f t="shared" ref="M121:M127" si="13">K121/$K$137</f>
        <v>0</v>
      </c>
    </row>
    <row r="122" spans="1:13" hidden="1" x14ac:dyDescent="0.2">
      <c r="A122" s="94" t="s">
        <v>205</v>
      </c>
      <c r="B122" s="95" t="s">
        <v>206</v>
      </c>
      <c r="C122" s="96">
        <v>0</v>
      </c>
      <c r="D122" s="80"/>
      <c r="E122" s="80"/>
      <c r="F122" s="80"/>
      <c r="G122" s="80"/>
      <c r="H122" s="80"/>
      <c r="I122" s="80"/>
      <c r="J122" s="80">
        <f t="shared" si="12"/>
        <v>0</v>
      </c>
      <c r="K122" s="80">
        <v>0</v>
      </c>
      <c r="L122" s="80">
        <f t="shared" si="11"/>
        <v>0</v>
      </c>
      <c r="M122" s="90">
        <f t="shared" si="13"/>
        <v>0</v>
      </c>
    </row>
    <row r="123" spans="1:13" x14ac:dyDescent="0.2">
      <c r="A123" s="94" t="s">
        <v>207</v>
      </c>
      <c r="B123" s="95" t="s">
        <v>208</v>
      </c>
      <c r="C123" s="96">
        <v>1753341.34</v>
      </c>
      <c r="D123" s="80"/>
      <c r="E123" s="80"/>
      <c r="F123" s="80"/>
      <c r="G123" s="80"/>
      <c r="H123" s="80"/>
      <c r="I123" s="80"/>
      <c r="J123" s="80">
        <f t="shared" si="12"/>
        <v>1753341.34</v>
      </c>
      <c r="K123" s="80">
        <v>0</v>
      </c>
      <c r="L123" s="80">
        <f t="shared" si="11"/>
        <v>1753341.34</v>
      </c>
      <c r="M123" s="90">
        <f t="shared" si="13"/>
        <v>0</v>
      </c>
    </row>
    <row r="124" spans="1:13" x14ac:dyDescent="0.2">
      <c r="A124" s="94" t="s">
        <v>209</v>
      </c>
      <c r="B124" s="95" t="s">
        <v>210</v>
      </c>
      <c r="C124" s="96">
        <v>203351.32</v>
      </c>
      <c r="D124" s="80"/>
      <c r="E124" s="80"/>
      <c r="F124" s="80"/>
      <c r="G124" s="80"/>
      <c r="H124" s="80"/>
      <c r="I124" s="80"/>
      <c r="J124" s="80">
        <f t="shared" si="12"/>
        <v>203351.32</v>
      </c>
      <c r="K124" s="80">
        <v>0</v>
      </c>
      <c r="L124" s="80">
        <f t="shared" si="11"/>
        <v>203351.32</v>
      </c>
      <c r="M124" s="90">
        <f t="shared" si="13"/>
        <v>0</v>
      </c>
    </row>
    <row r="125" spans="1:13" x14ac:dyDescent="0.2">
      <c r="A125" s="94" t="s">
        <v>246</v>
      </c>
      <c r="B125" s="95" t="s">
        <v>247</v>
      </c>
      <c r="C125" s="96">
        <v>0</v>
      </c>
      <c r="D125" s="80">
        <v>1000</v>
      </c>
      <c r="E125" s="80"/>
      <c r="F125" s="80"/>
      <c r="G125" s="80"/>
      <c r="H125" s="80"/>
      <c r="I125" s="80"/>
      <c r="J125" s="80">
        <f t="shared" si="12"/>
        <v>1000</v>
      </c>
      <c r="K125" s="80">
        <v>639.98</v>
      </c>
      <c r="L125" s="80">
        <f t="shared" si="11"/>
        <v>360.02</v>
      </c>
      <c r="M125" s="90">
        <f t="shared" si="13"/>
        <v>5.0919736244072812E-4</v>
      </c>
    </row>
    <row r="126" spans="1:13" x14ac:dyDescent="0.2">
      <c r="A126" s="94" t="s">
        <v>211</v>
      </c>
      <c r="B126" s="95" t="s">
        <v>212</v>
      </c>
      <c r="C126" s="96">
        <v>8000</v>
      </c>
      <c r="D126" s="80"/>
      <c r="E126" s="80"/>
      <c r="F126" s="80"/>
      <c r="G126" s="80"/>
      <c r="H126" s="80"/>
      <c r="I126" s="80"/>
      <c r="J126" s="80">
        <f t="shared" si="12"/>
        <v>8000</v>
      </c>
      <c r="K126" s="80">
        <v>0</v>
      </c>
      <c r="L126" s="80">
        <f t="shared" si="11"/>
        <v>8000</v>
      </c>
      <c r="M126" s="90">
        <f t="shared" si="13"/>
        <v>0</v>
      </c>
    </row>
    <row r="127" spans="1:13" x14ac:dyDescent="0.2">
      <c r="A127" s="94" t="s">
        <v>213</v>
      </c>
      <c r="B127" s="95" t="s">
        <v>214</v>
      </c>
      <c r="C127" s="96">
        <v>0</v>
      </c>
      <c r="D127" s="80">
        <v>2000</v>
      </c>
      <c r="E127" s="80"/>
      <c r="F127" s="80"/>
      <c r="G127" s="80"/>
      <c r="H127" s="80"/>
      <c r="I127" s="80"/>
      <c r="J127" s="80">
        <f t="shared" si="12"/>
        <v>2000</v>
      </c>
      <c r="K127" s="80">
        <v>799.99</v>
      </c>
      <c r="L127" s="80">
        <f t="shared" si="11"/>
        <v>1200.01</v>
      </c>
      <c r="M127" s="90">
        <f t="shared" si="13"/>
        <v>6.3650863773705125E-4</v>
      </c>
    </row>
    <row r="128" spans="1:13" hidden="1" x14ac:dyDescent="0.2">
      <c r="A128" s="94" t="s">
        <v>215</v>
      </c>
      <c r="B128" s="95" t="s">
        <v>216</v>
      </c>
      <c r="C128" s="96"/>
      <c r="D128" s="80"/>
      <c r="E128" s="80"/>
      <c r="F128" s="80"/>
      <c r="G128" s="80"/>
      <c r="H128" s="80"/>
      <c r="I128" s="80"/>
      <c r="J128" s="80">
        <f t="shared" si="12"/>
        <v>0</v>
      </c>
      <c r="K128" s="80"/>
      <c r="L128" s="80">
        <f t="shared" si="11"/>
        <v>0</v>
      </c>
      <c r="M128" s="90"/>
    </row>
    <row r="129" spans="1:13" x14ac:dyDescent="0.2">
      <c r="A129" s="94"/>
      <c r="B129" s="95"/>
      <c r="C129" s="96"/>
      <c r="D129" s="80"/>
      <c r="E129" s="80"/>
      <c r="F129" s="80"/>
      <c r="G129" s="80"/>
      <c r="H129" s="80"/>
      <c r="I129" s="80"/>
      <c r="J129" s="80"/>
      <c r="K129" s="80"/>
      <c r="L129" s="80"/>
      <c r="M129" s="90"/>
    </row>
    <row r="130" spans="1:13" x14ac:dyDescent="0.2">
      <c r="A130" s="93"/>
      <c r="B130" s="81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90"/>
    </row>
    <row r="131" spans="1:13" ht="15.75" x14ac:dyDescent="0.25">
      <c r="A131" s="91">
        <v>4</v>
      </c>
      <c r="B131" s="92" t="s">
        <v>217</v>
      </c>
      <c r="C131" s="78"/>
      <c r="D131" s="80"/>
      <c r="E131" s="80"/>
      <c r="F131" s="80"/>
      <c r="G131" s="80"/>
      <c r="H131" s="80"/>
      <c r="I131" s="80"/>
      <c r="J131" s="80"/>
      <c r="K131" s="80"/>
      <c r="L131" s="80"/>
      <c r="M131" s="90"/>
    </row>
    <row r="132" spans="1:13" x14ac:dyDescent="0.2">
      <c r="A132" s="93" t="s">
        <v>218</v>
      </c>
      <c r="B132" s="81" t="s">
        <v>219</v>
      </c>
      <c r="C132" s="80">
        <v>59750</v>
      </c>
      <c r="D132" s="80"/>
      <c r="E132" s="80"/>
      <c r="F132" s="80"/>
      <c r="G132" s="80"/>
      <c r="H132" s="80"/>
      <c r="I132" s="80"/>
      <c r="J132" s="80">
        <f t="shared" si="12"/>
        <v>59750</v>
      </c>
      <c r="K132" s="80">
        <v>0</v>
      </c>
      <c r="L132" s="80">
        <f t="shared" si="11"/>
        <v>59750</v>
      </c>
      <c r="M132" s="90">
        <f t="shared" ref="M132:M136" si="14">K132/$K$137</f>
        <v>0</v>
      </c>
    </row>
    <row r="133" spans="1:13" x14ac:dyDescent="0.2">
      <c r="A133" s="93" t="s">
        <v>220</v>
      </c>
      <c r="B133" s="81" t="s">
        <v>221</v>
      </c>
      <c r="C133" s="80">
        <v>15100</v>
      </c>
      <c r="D133" s="80"/>
      <c r="E133" s="80"/>
      <c r="F133" s="80"/>
      <c r="G133" s="80"/>
      <c r="H133" s="80"/>
      <c r="I133" s="80"/>
      <c r="J133" s="80">
        <f t="shared" si="12"/>
        <v>15100</v>
      </c>
      <c r="K133" s="80">
        <v>0</v>
      </c>
      <c r="L133" s="80">
        <f t="shared" si="11"/>
        <v>15100</v>
      </c>
      <c r="M133" s="90">
        <f t="shared" si="14"/>
        <v>0</v>
      </c>
    </row>
    <row r="134" spans="1:13" x14ac:dyDescent="0.2">
      <c r="A134" s="93" t="s">
        <v>222</v>
      </c>
      <c r="B134" s="81" t="s">
        <v>223</v>
      </c>
      <c r="C134" s="80">
        <v>101835.6</v>
      </c>
      <c r="D134" s="80"/>
      <c r="E134" s="80"/>
      <c r="F134" s="80"/>
      <c r="G134" s="80"/>
      <c r="H134" s="80"/>
      <c r="I134" s="80"/>
      <c r="J134" s="80">
        <f t="shared" si="12"/>
        <v>101835.6</v>
      </c>
      <c r="K134" s="80">
        <v>6000</v>
      </c>
      <c r="L134" s="80">
        <f t="shared" si="11"/>
        <v>95835.6</v>
      </c>
      <c r="M134" s="90">
        <f t="shared" si="14"/>
        <v>4.7738744564585897E-3</v>
      </c>
    </row>
    <row r="135" spans="1:13" x14ac:dyDescent="0.2">
      <c r="A135" s="93" t="s">
        <v>224</v>
      </c>
      <c r="B135" s="81" t="s">
        <v>225</v>
      </c>
      <c r="C135" s="80">
        <v>8000</v>
      </c>
      <c r="D135" s="80"/>
      <c r="E135" s="80"/>
      <c r="F135" s="80"/>
      <c r="G135" s="80"/>
      <c r="H135" s="80"/>
      <c r="I135" s="80"/>
      <c r="J135" s="80">
        <f t="shared" si="12"/>
        <v>8000</v>
      </c>
      <c r="K135" s="80">
        <v>0</v>
      </c>
      <c r="L135" s="80">
        <f t="shared" si="11"/>
        <v>8000</v>
      </c>
      <c r="M135" s="90">
        <f t="shared" si="14"/>
        <v>0</v>
      </c>
    </row>
    <row r="136" spans="1:13" ht="15.75" thickBot="1" x14ac:dyDescent="0.25">
      <c r="A136" s="93" t="s">
        <v>226</v>
      </c>
      <c r="B136" s="81" t="s">
        <v>227</v>
      </c>
      <c r="C136" s="80">
        <v>7000</v>
      </c>
      <c r="D136" s="80"/>
      <c r="E136" s="80"/>
      <c r="F136" s="80"/>
      <c r="G136" s="80"/>
      <c r="H136" s="80"/>
      <c r="I136" s="80"/>
      <c r="J136" s="80">
        <f t="shared" si="12"/>
        <v>7000</v>
      </c>
      <c r="K136" s="80">
        <v>5681.58</v>
      </c>
      <c r="L136" s="80">
        <f t="shared" si="11"/>
        <v>1318.42</v>
      </c>
      <c r="M136" s="97">
        <f t="shared" si="14"/>
        <v>4.5205249390543323E-3</v>
      </c>
    </row>
    <row r="137" spans="1:13" ht="16.5" thickBot="1" x14ac:dyDescent="0.3">
      <c r="A137" s="84"/>
      <c r="B137" s="85" t="s">
        <v>235</v>
      </c>
      <c r="C137" s="86">
        <f>SUM(C28:C136)</f>
        <v>11460207.590000002</v>
      </c>
      <c r="D137" s="86">
        <f t="shared" ref="D137:L137" si="15">SUM(D28:D136)</f>
        <v>28000</v>
      </c>
      <c r="E137" s="86">
        <f t="shared" si="15"/>
        <v>1047113.26</v>
      </c>
      <c r="F137" s="86">
        <f t="shared" si="15"/>
        <v>0</v>
      </c>
      <c r="G137" s="86">
        <f t="shared" si="15"/>
        <v>0</v>
      </c>
      <c r="H137" s="86">
        <f t="shared" si="15"/>
        <v>0</v>
      </c>
      <c r="I137" s="86">
        <f t="shared" si="15"/>
        <v>0</v>
      </c>
      <c r="J137" s="86">
        <f t="shared" si="15"/>
        <v>10441094.330000004</v>
      </c>
      <c r="K137" s="86">
        <f t="shared" si="15"/>
        <v>1256840.7599999998</v>
      </c>
      <c r="L137" s="86">
        <f t="shared" si="15"/>
        <v>9184253.5700000022</v>
      </c>
      <c r="M137" s="98">
        <v>1</v>
      </c>
    </row>
    <row r="138" spans="1:13" x14ac:dyDescent="0.2">
      <c r="A138" s="99"/>
      <c r="D138" s="100"/>
      <c r="E138" s="100"/>
      <c r="F138" s="100"/>
      <c r="G138" s="100"/>
      <c r="H138" s="100"/>
      <c r="I138" s="100"/>
      <c r="J138" s="100"/>
      <c r="K138" s="100"/>
      <c r="L138" s="100"/>
    </row>
    <row r="139" spans="1:13" ht="15.75" thickBot="1" x14ac:dyDescent="0.25"/>
    <row r="140" spans="1:13" ht="15.75" x14ac:dyDescent="0.25">
      <c r="A140" s="24" t="s">
        <v>228</v>
      </c>
      <c r="B140" s="25"/>
      <c r="C140" s="26"/>
      <c r="D140" s="27"/>
      <c r="E140" s="27"/>
      <c r="F140" s="27"/>
      <c r="G140" s="27"/>
      <c r="H140" s="27"/>
      <c r="I140" s="27"/>
      <c r="J140" s="27"/>
      <c r="K140" s="27"/>
    </row>
    <row r="141" spans="1:13" ht="15.75" x14ac:dyDescent="0.25">
      <c r="A141" s="28" t="s">
        <v>2</v>
      </c>
      <c r="B141" s="29"/>
      <c r="C141" s="30"/>
      <c r="D141" s="27"/>
      <c r="E141" s="27"/>
      <c r="F141" s="27"/>
      <c r="G141" s="27"/>
      <c r="H141" s="27"/>
      <c r="I141" s="27"/>
      <c r="J141" s="27"/>
      <c r="K141" s="27"/>
    </row>
    <row r="142" spans="1:13" ht="8.1" customHeight="1" thickBot="1" x14ac:dyDescent="0.25">
      <c r="A142" s="31"/>
      <c r="B142" s="32"/>
      <c r="C142" s="33"/>
      <c r="D142" s="27"/>
      <c r="E142" s="27"/>
      <c r="F142" s="27"/>
      <c r="G142" s="27"/>
      <c r="H142" s="27"/>
      <c r="I142" s="27"/>
      <c r="J142" s="27"/>
      <c r="K142" s="27"/>
    </row>
    <row r="143" spans="1:13" ht="8.1" customHeight="1" x14ac:dyDescent="0.2">
      <c r="A143" s="34"/>
      <c r="B143" s="35"/>
      <c r="C143" s="36"/>
      <c r="D143" s="27"/>
      <c r="E143" s="27"/>
      <c r="F143" s="27"/>
      <c r="G143" s="27"/>
      <c r="H143" s="27"/>
      <c r="I143" s="27"/>
      <c r="J143" s="27"/>
      <c r="K143" s="27"/>
    </row>
    <row r="144" spans="1:13" x14ac:dyDescent="0.2">
      <c r="A144" s="37" t="s">
        <v>229</v>
      </c>
      <c r="B144" s="38"/>
      <c r="C144" s="39"/>
      <c r="D144" s="27"/>
      <c r="E144" s="27"/>
      <c r="F144" s="27"/>
      <c r="G144" s="27"/>
      <c r="H144" s="27"/>
      <c r="I144" s="27"/>
      <c r="J144" s="27"/>
    </row>
    <row r="145" spans="1:10" x14ac:dyDescent="0.2">
      <c r="A145" s="40" t="s">
        <v>234</v>
      </c>
      <c r="B145" s="38"/>
      <c r="C145" s="41">
        <v>815768.15000000037</v>
      </c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251</v>
      </c>
      <c r="B146" s="38"/>
      <c r="C146" s="41">
        <v>-158343.43</v>
      </c>
      <c r="D146" s="27"/>
      <c r="E146" s="27"/>
      <c r="F146" s="27"/>
      <c r="G146" s="27"/>
      <c r="H146" s="27"/>
      <c r="I146" s="27"/>
      <c r="J146" s="27"/>
    </row>
    <row r="147" spans="1:10" x14ac:dyDescent="0.2">
      <c r="A147" s="40" t="s">
        <v>230</v>
      </c>
      <c r="B147" s="38"/>
      <c r="C147" s="41">
        <f>K22</f>
        <v>1613923.61</v>
      </c>
      <c r="D147" s="27"/>
      <c r="E147" s="27"/>
      <c r="F147" s="27"/>
      <c r="G147" s="27"/>
      <c r="H147" s="27"/>
      <c r="I147" s="27"/>
      <c r="J147" s="27"/>
    </row>
    <row r="148" spans="1:10" x14ac:dyDescent="0.2">
      <c r="A148" s="40" t="s">
        <v>231</v>
      </c>
      <c r="B148" s="38"/>
      <c r="C148" s="42">
        <f>-K137</f>
        <v>-1256840.7599999998</v>
      </c>
      <c r="D148" s="27"/>
      <c r="E148" s="27"/>
      <c r="F148" s="27"/>
      <c r="G148" s="27"/>
      <c r="H148" s="27"/>
      <c r="I148" s="27"/>
      <c r="J148" s="27"/>
    </row>
    <row r="149" spans="1:10" ht="15.75" x14ac:dyDescent="0.25">
      <c r="A149" s="43" t="s">
        <v>232</v>
      </c>
      <c r="B149" s="44"/>
      <c r="C149" s="45">
        <f>SUM(C145:C148)</f>
        <v>1014507.5700000008</v>
      </c>
      <c r="D149" s="27"/>
      <c r="E149" s="27"/>
      <c r="F149" s="27"/>
      <c r="G149" s="27"/>
      <c r="H149" s="27"/>
      <c r="I149" s="27"/>
      <c r="J149" s="27"/>
    </row>
    <row r="150" spans="1:10" ht="15.75" x14ac:dyDescent="0.25">
      <c r="A150" s="43"/>
      <c r="B150" s="44"/>
      <c r="C150" s="45"/>
      <c r="D150" s="27"/>
      <c r="E150" s="27"/>
      <c r="F150" s="27"/>
      <c r="G150" s="27"/>
      <c r="H150" s="27"/>
      <c r="I150" s="27"/>
      <c r="J150" s="27"/>
    </row>
    <row r="151" spans="1:10" x14ac:dyDescent="0.2">
      <c r="A151" s="37" t="s">
        <v>233</v>
      </c>
      <c r="B151" s="38"/>
      <c r="C151" s="41"/>
      <c r="D151" s="27"/>
      <c r="E151" s="27"/>
      <c r="F151" s="27"/>
      <c r="G151" s="27"/>
      <c r="H151" s="27"/>
      <c r="I151" s="27"/>
      <c r="J151" s="27"/>
    </row>
    <row r="152" spans="1:10" x14ac:dyDescent="0.2">
      <c r="A152" s="40" t="s">
        <v>236</v>
      </c>
      <c r="B152" s="38"/>
      <c r="C152" s="41">
        <v>233.12</v>
      </c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253</v>
      </c>
      <c r="B153" s="38"/>
      <c r="C153" s="41">
        <v>990.15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237</v>
      </c>
      <c r="B154" s="38"/>
      <c r="C154" s="41">
        <v>11018.43</v>
      </c>
      <c r="D154" s="27"/>
      <c r="E154" s="27"/>
      <c r="F154" s="27"/>
      <c r="G154" s="27"/>
      <c r="H154" s="27"/>
      <c r="I154" s="27"/>
      <c r="J154" s="27"/>
    </row>
    <row r="155" spans="1:10" x14ac:dyDescent="0.2">
      <c r="A155" s="40" t="s">
        <v>252</v>
      </c>
      <c r="B155" s="38"/>
      <c r="C155" s="41">
        <v>1489.89</v>
      </c>
      <c r="D155" s="27"/>
      <c r="E155" s="27"/>
      <c r="F155" s="27"/>
      <c r="G155" s="27"/>
      <c r="H155" s="27"/>
      <c r="I155" s="27"/>
      <c r="J155" s="27"/>
    </row>
    <row r="156" spans="1:10" x14ac:dyDescent="0.2">
      <c r="A156" s="40" t="s">
        <v>254</v>
      </c>
      <c r="B156" s="38"/>
      <c r="C156" s="41">
        <v>1180.8</v>
      </c>
      <c r="D156" s="27"/>
      <c r="E156" s="27"/>
      <c r="F156" s="27"/>
      <c r="G156" s="27"/>
      <c r="H156" s="27"/>
      <c r="I156" s="27"/>
      <c r="J156" s="27"/>
    </row>
    <row r="157" spans="1:10" x14ac:dyDescent="0.2">
      <c r="A157" s="40" t="s">
        <v>255</v>
      </c>
      <c r="B157" s="38"/>
      <c r="C157" s="41">
        <f>426.32+1023.16</f>
        <v>1449.48</v>
      </c>
      <c r="D157" s="27"/>
      <c r="E157" s="27"/>
      <c r="F157" s="27"/>
      <c r="G157" s="27"/>
      <c r="H157" s="27"/>
      <c r="I157" s="27"/>
      <c r="J157" s="27"/>
    </row>
    <row r="158" spans="1:10" ht="8.1" customHeight="1" x14ac:dyDescent="0.2">
      <c r="A158" s="40"/>
      <c r="B158" s="38"/>
      <c r="C158" s="42"/>
      <c r="D158" s="27"/>
      <c r="E158" s="27"/>
      <c r="F158" s="27"/>
      <c r="G158" s="27"/>
      <c r="H158" s="27"/>
      <c r="I158" s="27"/>
      <c r="J158" s="27"/>
    </row>
    <row r="159" spans="1:10" ht="15.75" x14ac:dyDescent="0.25">
      <c r="A159" s="43"/>
      <c r="B159" s="44"/>
      <c r="C159" s="45">
        <f>SUM(C152:C158)</f>
        <v>16361.869999999999</v>
      </c>
      <c r="D159" s="27"/>
      <c r="E159" s="27"/>
      <c r="F159" s="27"/>
      <c r="G159" s="27"/>
      <c r="H159" s="27"/>
      <c r="I159" s="27"/>
      <c r="J159" s="27"/>
    </row>
    <row r="160" spans="1:10" ht="5.0999999999999996" customHeight="1" x14ac:dyDescent="0.25">
      <c r="A160" s="43"/>
      <c r="B160" s="44"/>
      <c r="C160" s="46"/>
      <c r="D160" s="27"/>
      <c r="E160" s="27"/>
      <c r="F160" s="27"/>
      <c r="G160" s="27"/>
      <c r="H160" s="27"/>
      <c r="I160" s="27"/>
      <c r="J160" s="27"/>
    </row>
    <row r="161" spans="1:11" ht="15.75" x14ac:dyDescent="0.25">
      <c r="A161" s="43"/>
      <c r="B161" s="44"/>
      <c r="C161" s="45"/>
      <c r="D161" s="27"/>
      <c r="E161" s="27"/>
      <c r="F161" s="27"/>
      <c r="G161" s="27"/>
      <c r="H161" s="27"/>
      <c r="I161" s="27"/>
      <c r="J161" s="27"/>
    </row>
    <row r="162" spans="1:11" ht="16.5" thickBot="1" x14ac:dyDescent="0.3">
      <c r="A162" s="47" t="s">
        <v>250</v>
      </c>
      <c r="B162" s="48"/>
      <c r="C162" s="49">
        <f>C149+C159</f>
        <v>1030869.4400000008</v>
      </c>
      <c r="D162" s="27"/>
      <c r="E162" s="27"/>
      <c r="F162" s="27"/>
      <c r="G162" s="27"/>
      <c r="H162" s="27"/>
      <c r="I162" s="27"/>
      <c r="J162" s="27"/>
    </row>
    <row r="163" spans="1:11" x14ac:dyDescent="0.2">
      <c r="C163" s="51"/>
      <c r="D163" s="27"/>
      <c r="E163" s="27"/>
      <c r="F163" s="27"/>
      <c r="G163" s="27"/>
      <c r="H163" s="27"/>
      <c r="I163" s="27"/>
      <c r="J163" s="27"/>
    </row>
    <row r="164" spans="1:11" s="105" customFormat="1" x14ac:dyDescent="0.2"/>
    <row r="165" spans="1:11" s="105" customFormat="1" x14ac:dyDescent="0.2"/>
    <row r="166" spans="1:11" s="105" customFormat="1" x14ac:dyDescent="0.2"/>
    <row r="167" spans="1:11" s="105" customFormat="1" x14ac:dyDescent="0.2"/>
    <row r="168" spans="1:11" s="105" customFormat="1" x14ac:dyDescent="0.2"/>
    <row r="169" spans="1:11" s="105" customFormat="1" x14ac:dyDescent="0.2"/>
    <row r="170" spans="1:11" s="105" customFormat="1" x14ac:dyDescent="0.2"/>
    <row r="171" spans="1:11" s="105" customFormat="1" x14ac:dyDescent="0.2"/>
    <row r="172" spans="1:11" s="105" customFormat="1" x14ac:dyDescent="0.2"/>
    <row r="173" spans="1:11" s="105" customFormat="1" x14ac:dyDescent="0.2"/>
    <row r="174" spans="1:11" s="105" customFormat="1" x14ac:dyDescent="0.2"/>
    <row r="175" spans="1:11" s="101" customFormat="1" ht="14.25" x14ac:dyDescent="0.2"/>
    <row r="176" spans="1:11" s="101" customFormat="1" ht="0.95" customHeight="1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spans="2:10" s="101" customFormat="1" x14ac:dyDescent="0.25">
      <c r="B177" s="102" t="s">
        <v>248</v>
      </c>
      <c r="C177" s="103"/>
      <c r="D177" s="103"/>
      <c r="E177" s="103"/>
      <c r="F177" s="103"/>
      <c r="G177" s="103"/>
      <c r="H177" s="103"/>
      <c r="I177" s="103"/>
      <c r="J177" s="103"/>
    </row>
    <row r="178" spans="2:10" s="101" customFormat="1" x14ac:dyDescent="0.25">
      <c r="B178" s="102" t="s">
        <v>249</v>
      </c>
      <c r="C178" s="103"/>
      <c r="D178" s="103"/>
      <c r="E178" s="103"/>
      <c r="F178" s="103"/>
      <c r="G178" s="103"/>
      <c r="H178" s="103"/>
      <c r="I178" s="103"/>
      <c r="J178" s="103"/>
    </row>
    <row r="179" spans="2:10" s="105" customFormat="1" x14ac:dyDescent="0.2"/>
    <row r="180" spans="2:10" s="105" customFormat="1" x14ac:dyDescent="0.2"/>
    <row r="181" spans="2:10" s="2" customFormat="1" x14ac:dyDescent="0.2"/>
    <row r="182" spans="2:10" s="2" customFormat="1" x14ac:dyDescent="0.2"/>
    <row r="183" spans="2:10" s="2" customFormat="1" x14ac:dyDescent="0.2"/>
    <row r="184" spans="2:10" s="2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zoomScale="85" zoomScaleNormal="85" workbookViewId="0">
      <selection activeCell="C10" sqref="C10"/>
    </sheetView>
  </sheetViews>
  <sheetFormatPr baseColWidth="10" defaultRowHeight="15" x14ac:dyDescent="0.2"/>
  <cols>
    <col min="1" max="1" width="11.7109375" style="50" customWidth="1"/>
    <col min="2" max="2" width="48.7109375" style="50" customWidth="1"/>
    <col min="3" max="3" width="16.28515625" style="50" customWidth="1"/>
    <col min="4" max="9" width="15.7109375" style="50" customWidth="1"/>
    <col min="10" max="10" width="16.28515625" style="50" customWidth="1"/>
    <col min="11" max="11" width="15.7109375" style="50" customWidth="1"/>
    <col min="12" max="12" width="16.28515625" style="50" customWidth="1"/>
    <col min="13" max="13" width="10.7109375" style="50" hidden="1" customWidth="1"/>
    <col min="14" max="16384" width="11.42578125" style="50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5.75" x14ac:dyDescent="0.25">
      <c r="A3" s="65" t="s">
        <v>264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6.5" thickBot="1" x14ac:dyDescent="0.3">
      <c r="A6" s="67" t="s">
        <v>3</v>
      </c>
      <c r="B6" s="112" t="s">
        <v>4</v>
      </c>
      <c r="C6" s="67" t="s">
        <v>5</v>
      </c>
      <c r="D6" s="68" t="s">
        <v>6</v>
      </c>
      <c r="E6" s="69"/>
      <c r="F6" s="68" t="s">
        <v>7</v>
      </c>
      <c r="G6" s="69"/>
      <c r="H6" s="68" t="s">
        <v>19</v>
      </c>
      <c r="I6" s="70"/>
      <c r="J6" s="67" t="s">
        <v>5</v>
      </c>
      <c r="K6" s="112" t="s">
        <v>8</v>
      </c>
      <c r="L6" s="67" t="s">
        <v>9</v>
      </c>
      <c r="M6" s="67" t="s">
        <v>10</v>
      </c>
    </row>
    <row r="7" spans="1:13" ht="16.5" thickBot="1" x14ac:dyDescent="0.3">
      <c r="A7" s="71" t="s">
        <v>11</v>
      </c>
      <c r="B7" s="113"/>
      <c r="C7" s="71" t="s">
        <v>12</v>
      </c>
      <c r="D7" s="72" t="s">
        <v>13</v>
      </c>
      <c r="E7" s="72" t="s">
        <v>14</v>
      </c>
      <c r="F7" s="72" t="s">
        <v>13</v>
      </c>
      <c r="G7" s="72" t="s">
        <v>14</v>
      </c>
      <c r="H7" s="72" t="s">
        <v>13</v>
      </c>
      <c r="I7" s="73" t="s">
        <v>14</v>
      </c>
      <c r="J7" s="71" t="s">
        <v>15</v>
      </c>
      <c r="K7" s="113"/>
      <c r="L7" s="71" t="s">
        <v>16</v>
      </c>
      <c r="M7" s="71" t="s">
        <v>17</v>
      </c>
    </row>
    <row r="8" spans="1:13" ht="15.75" x14ac:dyDescent="0.25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5.75" x14ac:dyDescent="0.25">
      <c r="A9" s="77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ht="15.75" x14ac:dyDescent="0.25">
      <c r="A10" s="77"/>
      <c r="B10" s="77" t="s">
        <v>20</v>
      </c>
      <c r="C10" s="80">
        <f>260706.83+555061.32</f>
        <v>815768.14999999991</v>
      </c>
      <c r="D10" s="78"/>
      <c r="E10" s="78"/>
      <c r="F10" s="78"/>
      <c r="G10" s="78"/>
      <c r="H10" s="78"/>
      <c r="I10" s="78"/>
      <c r="J10" s="80">
        <f>C10+D10-E10+F10-G10+H10-I10</f>
        <v>815768.14999999991</v>
      </c>
      <c r="K10" s="80"/>
      <c r="L10" s="80">
        <f>J10-K10</f>
        <v>815768.14999999991</v>
      </c>
      <c r="M10" s="79">
        <f>K10/$K$22</f>
        <v>0</v>
      </c>
    </row>
    <row r="11" spans="1:13" ht="15.75" x14ac:dyDescent="0.25">
      <c r="A11" s="77"/>
      <c r="B11" s="77" t="s">
        <v>243</v>
      </c>
      <c r="C11" s="80">
        <f>14137.2+31598.95+16675+261097.2</f>
        <v>323508.35000000003</v>
      </c>
      <c r="D11" s="78"/>
      <c r="E11" s="78"/>
      <c r="F11" s="78"/>
      <c r="G11" s="78"/>
      <c r="H11" s="78"/>
      <c r="I11" s="78"/>
      <c r="J11" s="80">
        <f>C11+D11-E11+F11-G11+H11-I11</f>
        <v>323508.35000000003</v>
      </c>
      <c r="K11" s="80">
        <v>62411.15</v>
      </c>
      <c r="L11" s="80">
        <f>J11-K11</f>
        <v>261097.20000000004</v>
      </c>
      <c r="M11" s="79">
        <f>K11/$K$22</f>
        <v>2.8193291651607902E-2</v>
      </c>
    </row>
    <row r="12" spans="1:13" ht="15.75" x14ac:dyDescent="0.25">
      <c r="A12" s="81" t="s">
        <v>21</v>
      </c>
      <c r="B12" s="81" t="s">
        <v>22</v>
      </c>
      <c r="C12" s="80">
        <v>538844.57000000007</v>
      </c>
      <c r="D12" s="80"/>
      <c r="E12" s="80">
        <v>495480.33</v>
      </c>
      <c r="F12" s="80"/>
      <c r="G12" s="80"/>
      <c r="H12" s="80"/>
      <c r="I12" s="80"/>
      <c r="J12" s="80">
        <f t="shared" ref="J12:J21" si="0">C12+D12-E12+F12-G12+H12-I12</f>
        <v>43364.240000000049</v>
      </c>
      <c r="K12" s="80">
        <v>22200</v>
      </c>
      <c r="L12" s="80">
        <f t="shared" ref="L12:L21" si="1">J12-K12</f>
        <v>21164.240000000049</v>
      </c>
      <c r="M12" s="79">
        <f t="shared" ref="M12:M21" si="2">K12/$K$22</f>
        <v>1.0028513729769366E-2</v>
      </c>
    </row>
    <row r="13" spans="1:13" ht="15.75" hidden="1" customHeight="1" x14ac:dyDescent="0.25">
      <c r="A13" s="81" t="s">
        <v>35</v>
      </c>
      <c r="B13" s="81" t="s">
        <v>36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  <c r="K13" s="80"/>
      <c r="L13" s="80">
        <f t="shared" si="1"/>
        <v>0</v>
      </c>
      <c r="M13" s="79">
        <f t="shared" si="2"/>
        <v>0</v>
      </c>
    </row>
    <row r="14" spans="1:13" ht="15.75" x14ac:dyDescent="0.25">
      <c r="A14" s="81" t="s">
        <v>23</v>
      </c>
      <c r="B14" s="81" t="s">
        <v>24</v>
      </c>
      <c r="C14" s="80">
        <v>65000</v>
      </c>
      <c r="D14" s="80"/>
      <c r="E14" s="80"/>
      <c r="F14" s="80"/>
      <c r="G14" s="80"/>
      <c r="H14" s="80"/>
      <c r="I14" s="80"/>
      <c r="J14" s="80">
        <f t="shared" si="0"/>
        <v>65000</v>
      </c>
      <c r="K14" s="80">
        <v>11999</v>
      </c>
      <c r="L14" s="80">
        <f t="shared" si="1"/>
        <v>53001</v>
      </c>
      <c r="M14" s="79">
        <f t="shared" si="2"/>
        <v>5.420366497455073E-3</v>
      </c>
    </row>
    <row r="15" spans="1:13" ht="15.75" x14ac:dyDescent="0.25">
      <c r="A15" s="81" t="s">
        <v>25</v>
      </c>
      <c r="B15" s="81" t="s">
        <v>26</v>
      </c>
      <c r="C15" s="80">
        <v>3500</v>
      </c>
      <c r="D15" s="80"/>
      <c r="E15" s="80"/>
      <c r="F15" s="80"/>
      <c r="G15" s="80"/>
      <c r="H15" s="80"/>
      <c r="I15" s="80"/>
      <c r="J15" s="80">
        <f t="shared" si="0"/>
        <v>3500</v>
      </c>
      <c r="K15" s="80">
        <v>0</v>
      </c>
      <c r="L15" s="80">
        <f t="shared" si="1"/>
        <v>3500</v>
      </c>
      <c r="M15" s="79">
        <f t="shared" si="2"/>
        <v>0</v>
      </c>
    </row>
    <row r="16" spans="1:13" ht="15.75" x14ac:dyDescent="0.25">
      <c r="A16" s="81">
        <v>15.1</v>
      </c>
      <c r="B16" s="81" t="s">
        <v>27</v>
      </c>
      <c r="C16" s="80">
        <v>3000</v>
      </c>
      <c r="D16" s="80"/>
      <c r="E16" s="80"/>
      <c r="F16" s="80"/>
      <c r="G16" s="80"/>
      <c r="H16" s="80"/>
      <c r="I16" s="80"/>
      <c r="J16" s="80">
        <f t="shared" si="0"/>
        <v>3000</v>
      </c>
      <c r="K16" s="80">
        <v>4065.47</v>
      </c>
      <c r="L16" s="80">
        <f t="shared" si="1"/>
        <v>-1065.4699999999998</v>
      </c>
      <c r="M16" s="79">
        <f t="shared" si="2"/>
        <v>1.836514491575021E-3</v>
      </c>
    </row>
    <row r="17" spans="1:13" ht="15.75" x14ac:dyDescent="0.25">
      <c r="A17" s="81" t="s">
        <v>28</v>
      </c>
      <c r="B17" s="81" t="s">
        <v>29</v>
      </c>
      <c r="C17" s="80">
        <v>2841029.1</v>
      </c>
      <c r="D17" s="80">
        <v>35865.57</v>
      </c>
      <c r="E17" s="80"/>
      <c r="F17" s="80"/>
      <c r="G17" s="80"/>
      <c r="H17" s="80"/>
      <c r="I17" s="80"/>
      <c r="J17" s="80">
        <f t="shared" si="0"/>
        <v>2876894.67</v>
      </c>
      <c r="K17" s="80">
        <v>1394481.56</v>
      </c>
      <c r="L17" s="80">
        <f t="shared" si="1"/>
        <v>1482413.1099999999</v>
      </c>
      <c r="M17" s="79">
        <f t="shared" si="2"/>
        <v>0.62993592208874793</v>
      </c>
    </row>
    <row r="18" spans="1:13" ht="15.75" x14ac:dyDescent="0.25">
      <c r="A18" s="81" t="s">
        <v>30</v>
      </c>
      <c r="B18" s="81" t="s">
        <v>39</v>
      </c>
      <c r="C18" s="80">
        <v>4953429.6500000004</v>
      </c>
      <c r="D18" s="80"/>
      <c r="E18" s="80"/>
      <c r="F18" s="80"/>
      <c r="G18" s="80"/>
      <c r="H18" s="80"/>
      <c r="I18" s="80"/>
      <c r="J18" s="80">
        <f t="shared" si="0"/>
        <v>4953429.6500000004</v>
      </c>
      <c r="K18" s="80">
        <v>0</v>
      </c>
      <c r="L18" s="80">
        <f t="shared" si="1"/>
        <v>4953429.6500000004</v>
      </c>
      <c r="M18" s="79">
        <f t="shared" si="2"/>
        <v>0</v>
      </c>
    </row>
    <row r="19" spans="1:13" ht="15.75" x14ac:dyDescent="0.25">
      <c r="A19" s="81" t="s">
        <v>31</v>
      </c>
      <c r="B19" s="81" t="s">
        <v>32</v>
      </c>
      <c r="C19" s="80">
        <v>1764127.77</v>
      </c>
      <c r="D19" s="80"/>
      <c r="E19" s="80">
        <v>559498.5</v>
      </c>
      <c r="F19" s="80"/>
      <c r="G19" s="80"/>
      <c r="H19" s="80"/>
      <c r="I19" s="80"/>
      <c r="J19" s="80">
        <f t="shared" si="0"/>
        <v>1204629.27</v>
      </c>
      <c r="K19" s="80">
        <f>674132.45</f>
        <v>674132.45</v>
      </c>
      <c r="L19" s="80">
        <f t="shared" si="1"/>
        <v>530496.82000000007</v>
      </c>
      <c r="M19" s="79">
        <f t="shared" si="2"/>
        <v>0.3045291229958586</v>
      </c>
    </row>
    <row r="20" spans="1:13" ht="15.75" x14ac:dyDescent="0.25">
      <c r="A20" s="81" t="s">
        <v>33</v>
      </c>
      <c r="B20" s="81" t="s">
        <v>34</v>
      </c>
      <c r="C20" s="80">
        <v>20000</v>
      </c>
      <c r="D20" s="80"/>
      <c r="E20" s="80"/>
      <c r="F20" s="80"/>
      <c r="G20" s="80"/>
      <c r="H20" s="80"/>
      <c r="I20" s="80"/>
      <c r="J20" s="80">
        <f t="shared" si="0"/>
        <v>20000</v>
      </c>
      <c r="K20" s="80">
        <v>0</v>
      </c>
      <c r="L20" s="80">
        <f t="shared" si="1"/>
        <v>20000</v>
      </c>
      <c r="M20" s="79">
        <f t="shared" si="2"/>
        <v>0</v>
      </c>
    </row>
    <row r="21" spans="1:13" ht="16.5" thickBot="1" x14ac:dyDescent="0.3">
      <c r="A21" s="82" t="s">
        <v>38</v>
      </c>
      <c r="B21" s="82" t="s">
        <v>40</v>
      </c>
      <c r="C21" s="83">
        <v>132000</v>
      </c>
      <c r="D21" s="83"/>
      <c r="E21" s="83"/>
      <c r="F21" s="83"/>
      <c r="G21" s="83"/>
      <c r="H21" s="83"/>
      <c r="I21" s="83"/>
      <c r="J21" s="80">
        <f t="shared" si="0"/>
        <v>132000</v>
      </c>
      <c r="K21" s="80">
        <v>44398.32</v>
      </c>
      <c r="L21" s="80">
        <f t="shared" si="1"/>
        <v>87601.68</v>
      </c>
      <c r="M21" s="79">
        <f t="shared" si="2"/>
        <v>2.0056268544986211E-2</v>
      </c>
    </row>
    <row r="22" spans="1:13" ht="16.5" thickBot="1" x14ac:dyDescent="0.3">
      <c r="A22" s="84"/>
      <c r="B22" s="85" t="s">
        <v>41</v>
      </c>
      <c r="C22" s="86">
        <f>SUM(C10:C21)</f>
        <v>11460207.59</v>
      </c>
      <c r="D22" s="86">
        <f t="shared" ref="D22:I22" si="3">SUM(D11:D21)</f>
        <v>35865.57</v>
      </c>
      <c r="E22" s="86">
        <f t="shared" si="3"/>
        <v>1054978.83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0</v>
      </c>
      <c r="J22" s="86">
        <f>SUM(J10:J21)</f>
        <v>10441094.33</v>
      </c>
      <c r="K22" s="86">
        <f>SUM(K10:K21)</f>
        <v>2213687.9499999997</v>
      </c>
      <c r="L22" s="86">
        <f t="shared" ref="L22" si="4">SUM(L10:L21)</f>
        <v>8227406.3799999999</v>
      </c>
      <c r="M22" s="79"/>
    </row>
    <row r="23" spans="1:13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ht="15.75" x14ac:dyDescent="0.25">
      <c r="A24" s="77" t="s">
        <v>42</v>
      </c>
      <c r="B24" s="77" t="s">
        <v>43</v>
      </c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90"/>
    </row>
    <row r="25" spans="1:13" ht="15.75" x14ac:dyDescent="0.25">
      <c r="A25" s="77"/>
      <c r="B25" s="77"/>
      <c r="C25" s="78"/>
      <c r="D25" s="80"/>
      <c r="E25" s="80"/>
      <c r="F25" s="80"/>
      <c r="G25" s="80"/>
      <c r="H25" s="80"/>
      <c r="I25" s="80"/>
      <c r="J25" s="80"/>
      <c r="K25" s="80"/>
      <c r="L25" s="80"/>
      <c r="M25" s="90"/>
    </row>
    <row r="26" spans="1:13" ht="15.75" x14ac:dyDescent="0.25">
      <c r="A26" s="77"/>
      <c r="B26" s="77"/>
      <c r="C26" s="78"/>
      <c r="D26" s="80"/>
      <c r="E26" s="80"/>
      <c r="F26" s="80"/>
      <c r="G26" s="80"/>
      <c r="H26" s="80"/>
      <c r="I26" s="80"/>
      <c r="J26" s="80"/>
      <c r="K26" s="80"/>
      <c r="L26" s="80"/>
      <c r="M26" s="90"/>
    </row>
    <row r="27" spans="1:13" ht="15.75" x14ac:dyDescent="0.25">
      <c r="A27" s="91">
        <v>0</v>
      </c>
      <c r="B27" s="92" t="s">
        <v>44</v>
      </c>
      <c r="C27" s="78"/>
      <c r="D27" s="80"/>
      <c r="E27" s="80"/>
      <c r="F27" s="80"/>
      <c r="G27" s="80"/>
      <c r="H27" s="80"/>
      <c r="I27" s="80"/>
      <c r="J27" s="80"/>
      <c r="K27" s="80"/>
      <c r="L27" s="80"/>
      <c r="M27" s="90"/>
    </row>
    <row r="28" spans="1:13" x14ac:dyDescent="0.2">
      <c r="A28" s="93" t="s">
        <v>45</v>
      </c>
      <c r="B28" s="81" t="s">
        <v>46</v>
      </c>
      <c r="C28" s="80">
        <v>805853.10000000009</v>
      </c>
      <c r="D28" s="80"/>
      <c r="E28" s="80"/>
      <c r="F28" s="80"/>
      <c r="G28" s="80"/>
      <c r="H28" s="80"/>
      <c r="I28" s="80"/>
      <c r="J28" s="80">
        <f t="shared" ref="J28:J39" si="5">C28+D28-E28+F28-G28+H28-I28</f>
        <v>805853.10000000009</v>
      </c>
      <c r="K28" s="80">
        <v>380718</v>
      </c>
      <c r="L28" s="80">
        <f t="shared" ref="L28:L93" si="6">J28-K28</f>
        <v>425135.10000000009</v>
      </c>
      <c r="M28" s="90">
        <f t="shared" ref="M28:M39" si="7">K28/$K$137</f>
        <v>0.26422380417887353</v>
      </c>
    </row>
    <row r="29" spans="1:13" x14ac:dyDescent="0.2">
      <c r="A29" s="93" t="s">
        <v>47</v>
      </c>
      <c r="B29" s="81" t="s">
        <v>48</v>
      </c>
      <c r="C29" s="80">
        <v>4500</v>
      </c>
      <c r="D29" s="80"/>
      <c r="E29" s="80"/>
      <c r="F29" s="80"/>
      <c r="G29" s="80"/>
      <c r="H29" s="80"/>
      <c r="I29" s="80"/>
      <c r="J29" s="80">
        <f t="shared" si="5"/>
        <v>4500</v>
      </c>
      <c r="K29" s="80">
        <v>2250</v>
      </c>
      <c r="L29" s="80">
        <f t="shared" si="6"/>
        <v>2250</v>
      </c>
      <c r="M29" s="90">
        <f t="shared" si="7"/>
        <v>1.5615325763490705E-3</v>
      </c>
    </row>
    <row r="30" spans="1:13" x14ac:dyDescent="0.2">
      <c r="A30" s="93" t="s">
        <v>49</v>
      </c>
      <c r="B30" s="81" t="s">
        <v>50</v>
      </c>
      <c r="C30" s="80">
        <v>107850</v>
      </c>
      <c r="D30" s="80"/>
      <c r="E30" s="80"/>
      <c r="F30" s="80"/>
      <c r="G30" s="80"/>
      <c r="H30" s="80"/>
      <c r="I30" s="80"/>
      <c r="J30" s="80">
        <f t="shared" si="5"/>
        <v>107850</v>
      </c>
      <c r="K30" s="80">
        <v>46500</v>
      </c>
      <c r="L30" s="80">
        <f t="shared" si="6"/>
        <v>61350</v>
      </c>
      <c r="M30" s="90">
        <f t="shared" si="7"/>
        <v>3.2271673244547459E-2</v>
      </c>
    </row>
    <row r="31" spans="1:13" ht="15" hidden="1" customHeight="1" x14ac:dyDescent="0.2">
      <c r="A31" s="93" t="s">
        <v>51</v>
      </c>
      <c r="B31" s="81" t="s">
        <v>52</v>
      </c>
      <c r="C31" s="80">
        <v>0</v>
      </c>
      <c r="D31" s="80"/>
      <c r="E31" s="80"/>
      <c r="F31" s="80"/>
      <c r="G31" s="80"/>
      <c r="H31" s="80"/>
      <c r="I31" s="80"/>
      <c r="J31" s="80">
        <f t="shared" si="5"/>
        <v>0</v>
      </c>
      <c r="K31" s="80">
        <v>0</v>
      </c>
      <c r="L31" s="80">
        <f t="shared" si="6"/>
        <v>0</v>
      </c>
      <c r="M31" s="90">
        <f t="shared" si="7"/>
        <v>0</v>
      </c>
    </row>
    <row r="32" spans="1:13" ht="15" hidden="1" customHeight="1" x14ac:dyDescent="0.2">
      <c r="A32" s="93" t="s">
        <v>53</v>
      </c>
      <c r="B32" s="81" t="s">
        <v>52</v>
      </c>
      <c r="C32" s="80">
        <v>0</v>
      </c>
      <c r="D32" s="80"/>
      <c r="E32" s="80"/>
      <c r="F32" s="80"/>
      <c r="G32" s="80"/>
      <c r="H32" s="80"/>
      <c r="I32" s="80"/>
      <c r="J32" s="80">
        <f t="shared" si="5"/>
        <v>0</v>
      </c>
      <c r="K32" s="80">
        <v>0</v>
      </c>
      <c r="L32" s="80">
        <f t="shared" si="6"/>
        <v>0</v>
      </c>
      <c r="M32" s="90">
        <f t="shared" si="7"/>
        <v>0</v>
      </c>
    </row>
    <row r="33" spans="1:13" x14ac:dyDescent="0.2">
      <c r="A33" s="93" t="s">
        <v>54</v>
      </c>
      <c r="B33" s="81" t="s">
        <v>55</v>
      </c>
      <c r="C33" s="80">
        <v>276090.01</v>
      </c>
      <c r="D33" s="80"/>
      <c r="E33" s="80"/>
      <c r="F33" s="80"/>
      <c r="G33" s="80"/>
      <c r="H33" s="80"/>
      <c r="I33" s="80"/>
      <c r="J33" s="80">
        <f t="shared" si="5"/>
        <v>276090.01</v>
      </c>
      <c r="K33" s="80">
        <v>9549.48</v>
      </c>
      <c r="L33" s="80">
        <f t="shared" si="6"/>
        <v>266540.53000000003</v>
      </c>
      <c r="M33" s="90">
        <f t="shared" si="7"/>
        <v>6.6274773809750758E-3</v>
      </c>
    </row>
    <row r="34" spans="1:13" x14ac:dyDescent="0.2">
      <c r="A34" s="93" t="s">
        <v>56</v>
      </c>
      <c r="B34" s="81" t="s">
        <v>57</v>
      </c>
      <c r="C34" s="80">
        <v>42755.839999999997</v>
      </c>
      <c r="D34" s="80"/>
      <c r="E34" s="80"/>
      <c r="F34" s="80"/>
      <c r="G34" s="80"/>
      <c r="H34" s="80"/>
      <c r="I34" s="80"/>
      <c r="J34" s="80">
        <f t="shared" si="5"/>
        <v>42755.839999999997</v>
      </c>
      <c r="K34" s="80">
        <v>13725.949999999999</v>
      </c>
      <c r="L34" s="80">
        <f t="shared" si="6"/>
        <v>29029.89</v>
      </c>
      <c r="M34" s="90">
        <f t="shared" si="7"/>
        <v>9.5260080294837877E-3</v>
      </c>
    </row>
    <row r="35" spans="1:13" x14ac:dyDescent="0.2">
      <c r="A35" s="93" t="s">
        <v>58</v>
      </c>
      <c r="B35" s="81" t="s">
        <v>59</v>
      </c>
      <c r="C35" s="80">
        <v>90546.57</v>
      </c>
      <c r="D35" s="80"/>
      <c r="E35" s="80"/>
      <c r="F35" s="80"/>
      <c r="G35" s="80"/>
      <c r="H35" s="80"/>
      <c r="I35" s="80"/>
      <c r="J35" s="80">
        <f t="shared" si="5"/>
        <v>90546.57</v>
      </c>
      <c r="K35" s="80">
        <v>42091.100000000006</v>
      </c>
      <c r="L35" s="80">
        <f t="shared" si="6"/>
        <v>48455.47</v>
      </c>
      <c r="M35" s="90">
        <f t="shared" si="7"/>
        <v>2.9211832810829497E-2</v>
      </c>
    </row>
    <row r="36" spans="1:13" x14ac:dyDescent="0.2">
      <c r="A36" s="93" t="s">
        <v>60</v>
      </c>
      <c r="B36" s="81" t="s">
        <v>61</v>
      </c>
      <c r="C36" s="80">
        <v>8486.09</v>
      </c>
      <c r="D36" s="80"/>
      <c r="E36" s="80"/>
      <c r="F36" s="80"/>
      <c r="G36" s="80"/>
      <c r="H36" s="80"/>
      <c r="I36" s="80"/>
      <c r="J36" s="80">
        <f t="shared" si="5"/>
        <v>8486.09</v>
      </c>
      <c r="K36" s="80">
        <v>3944.68</v>
      </c>
      <c r="L36" s="80">
        <f t="shared" si="6"/>
        <v>4541.41</v>
      </c>
      <c r="M36" s="90">
        <f t="shared" si="7"/>
        <v>2.7376650325656227E-3</v>
      </c>
    </row>
    <row r="37" spans="1:13" x14ac:dyDescent="0.2">
      <c r="A37" s="93" t="s">
        <v>62</v>
      </c>
      <c r="B37" s="81" t="s">
        <v>63</v>
      </c>
      <c r="C37" s="80">
        <v>74453</v>
      </c>
      <c r="D37" s="80"/>
      <c r="E37" s="80"/>
      <c r="F37" s="80"/>
      <c r="G37" s="80"/>
      <c r="H37" s="80"/>
      <c r="I37" s="80"/>
      <c r="J37" s="80">
        <f t="shared" si="5"/>
        <v>74453</v>
      </c>
      <c r="K37" s="80">
        <v>0</v>
      </c>
      <c r="L37" s="80">
        <f t="shared" si="6"/>
        <v>74453</v>
      </c>
      <c r="M37" s="90">
        <f t="shared" si="7"/>
        <v>0</v>
      </c>
    </row>
    <row r="38" spans="1:13" x14ac:dyDescent="0.2">
      <c r="A38" s="93" t="s">
        <v>64</v>
      </c>
      <c r="B38" s="81" t="s">
        <v>65</v>
      </c>
      <c r="C38" s="80">
        <v>74453</v>
      </c>
      <c r="D38" s="80"/>
      <c r="E38" s="80"/>
      <c r="F38" s="80"/>
      <c r="G38" s="80"/>
      <c r="H38" s="80"/>
      <c r="I38" s="80"/>
      <c r="J38" s="80">
        <f t="shared" si="5"/>
        <v>74453</v>
      </c>
      <c r="K38" s="80">
        <v>0</v>
      </c>
      <c r="L38" s="80">
        <f t="shared" si="6"/>
        <v>74453</v>
      </c>
      <c r="M38" s="90">
        <f t="shared" si="7"/>
        <v>0</v>
      </c>
    </row>
    <row r="39" spans="1:13" x14ac:dyDescent="0.2">
      <c r="A39" s="93" t="s">
        <v>66</v>
      </c>
      <c r="B39" s="81" t="s">
        <v>67</v>
      </c>
      <c r="C39" s="80">
        <v>4400</v>
      </c>
      <c r="D39" s="80"/>
      <c r="E39" s="80"/>
      <c r="F39" s="80"/>
      <c r="G39" s="80"/>
      <c r="H39" s="80"/>
      <c r="I39" s="80"/>
      <c r="J39" s="80">
        <f t="shared" si="5"/>
        <v>4400</v>
      </c>
      <c r="K39" s="80">
        <v>0</v>
      </c>
      <c r="L39" s="80">
        <f t="shared" si="6"/>
        <v>4400</v>
      </c>
      <c r="M39" s="90">
        <f t="shared" si="7"/>
        <v>0</v>
      </c>
    </row>
    <row r="40" spans="1:13" x14ac:dyDescent="0.2">
      <c r="A40" s="93"/>
      <c r="B40" s="81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0"/>
    </row>
    <row r="41" spans="1:13" x14ac:dyDescent="0.2">
      <c r="A41" s="93"/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0"/>
    </row>
    <row r="42" spans="1:13" ht="15.75" x14ac:dyDescent="0.25">
      <c r="A42" s="91">
        <v>1</v>
      </c>
      <c r="B42" s="92" t="s">
        <v>68</v>
      </c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90"/>
    </row>
    <row r="43" spans="1:13" x14ac:dyDescent="0.2">
      <c r="A43" s="93" t="s">
        <v>69</v>
      </c>
      <c r="B43" s="81" t="s">
        <v>70</v>
      </c>
      <c r="C43" s="80">
        <v>11725</v>
      </c>
      <c r="D43" s="80">
        <v>2700</v>
      </c>
      <c r="E43" s="80"/>
      <c r="F43" s="80"/>
      <c r="G43" s="80"/>
      <c r="H43" s="80"/>
      <c r="I43" s="80"/>
      <c r="J43" s="80">
        <f t="shared" ref="J43:J107" si="8">C43+D43-E43+F43-G43+H43-I43</f>
        <v>14425</v>
      </c>
      <c r="K43" s="80">
        <v>6187.28</v>
      </c>
      <c r="L43" s="80">
        <f t="shared" si="6"/>
        <v>8237.7200000000012</v>
      </c>
      <c r="M43" s="90">
        <f t="shared" ref="M43:M76" si="9">K43/$K$137</f>
        <v>4.294061901774701E-3</v>
      </c>
    </row>
    <row r="44" spans="1:13" x14ac:dyDescent="0.2">
      <c r="A44" s="93" t="s">
        <v>71</v>
      </c>
      <c r="B44" s="81" t="s">
        <v>72</v>
      </c>
      <c r="C44" s="80">
        <v>30227.33</v>
      </c>
      <c r="D44" s="80"/>
      <c r="E44" s="80"/>
      <c r="F44" s="80"/>
      <c r="G44" s="80"/>
      <c r="H44" s="80"/>
      <c r="I44" s="80"/>
      <c r="J44" s="80">
        <f t="shared" si="8"/>
        <v>30227.33</v>
      </c>
      <c r="K44" s="80">
        <v>12941</v>
      </c>
      <c r="L44" s="80">
        <f t="shared" si="6"/>
        <v>17286.330000000002</v>
      </c>
      <c r="M44" s="90">
        <f t="shared" si="9"/>
        <v>8.9812413646814769E-3</v>
      </c>
    </row>
    <row r="45" spans="1:13" x14ac:dyDescent="0.2">
      <c r="A45" s="93" t="s">
        <v>73</v>
      </c>
      <c r="B45" s="81" t="s">
        <v>74</v>
      </c>
      <c r="C45" s="80">
        <v>500</v>
      </c>
      <c r="D45" s="80"/>
      <c r="E45" s="80"/>
      <c r="F45" s="80"/>
      <c r="G45" s="80"/>
      <c r="H45" s="80"/>
      <c r="I45" s="80"/>
      <c r="J45" s="80">
        <f t="shared" si="8"/>
        <v>500</v>
      </c>
      <c r="K45" s="80">
        <v>30</v>
      </c>
      <c r="L45" s="80">
        <f t="shared" si="6"/>
        <v>470</v>
      </c>
      <c r="M45" s="90">
        <f t="shared" si="9"/>
        <v>2.0820434351320939E-5</v>
      </c>
    </row>
    <row r="46" spans="1:13" x14ac:dyDescent="0.2">
      <c r="A46" s="93" t="s">
        <v>75</v>
      </c>
      <c r="B46" s="81" t="s">
        <v>76</v>
      </c>
      <c r="C46" s="80">
        <v>7000</v>
      </c>
      <c r="D46" s="80"/>
      <c r="E46" s="80"/>
      <c r="F46" s="80"/>
      <c r="G46" s="80"/>
      <c r="H46" s="80"/>
      <c r="I46" s="80"/>
      <c r="J46" s="80">
        <f t="shared" si="8"/>
        <v>7000</v>
      </c>
      <c r="K46" s="80">
        <v>4330</v>
      </c>
      <c r="L46" s="80">
        <f t="shared" si="6"/>
        <v>2670</v>
      </c>
      <c r="M46" s="90">
        <f t="shared" si="9"/>
        <v>3.0050826913739889E-3</v>
      </c>
    </row>
    <row r="47" spans="1:13" x14ac:dyDescent="0.2">
      <c r="A47" s="93" t="s">
        <v>77</v>
      </c>
      <c r="B47" s="81" t="s">
        <v>78</v>
      </c>
      <c r="C47" s="80">
        <v>13750</v>
      </c>
      <c r="D47" s="80"/>
      <c r="E47" s="80"/>
      <c r="F47" s="80"/>
      <c r="G47" s="80"/>
      <c r="H47" s="80"/>
      <c r="I47" s="80"/>
      <c r="J47" s="80">
        <f t="shared" si="8"/>
        <v>13750</v>
      </c>
      <c r="K47" s="80">
        <v>9346.5</v>
      </c>
      <c r="L47" s="80">
        <f t="shared" si="6"/>
        <v>4403.5</v>
      </c>
      <c r="M47" s="90">
        <f t="shared" si="9"/>
        <v>6.4866063221540385E-3</v>
      </c>
    </row>
    <row r="48" spans="1:13" x14ac:dyDescent="0.2">
      <c r="A48" s="93" t="s">
        <v>79</v>
      </c>
      <c r="B48" s="81" t="s">
        <v>80</v>
      </c>
      <c r="C48" s="80">
        <v>1669933.26</v>
      </c>
      <c r="D48" s="80"/>
      <c r="E48" s="80">
        <v>784576.06</v>
      </c>
      <c r="F48" s="80"/>
      <c r="G48" s="80"/>
      <c r="H48" s="80"/>
      <c r="I48" s="80"/>
      <c r="J48" s="80">
        <f t="shared" si="8"/>
        <v>885357.2</v>
      </c>
      <c r="K48" s="80">
        <v>190380</v>
      </c>
      <c r="L48" s="80">
        <f t="shared" si="6"/>
        <v>694977.2</v>
      </c>
      <c r="M48" s="90">
        <f t="shared" si="9"/>
        <v>0.13212647639348268</v>
      </c>
    </row>
    <row r="49" spans="1:13" ht="15" hidden="1" customHeight="1" x14ac:dyDescent="0.2">
      <c r="A49" s="93" t="s">
        <v>81</v>
      </c>
      <c r="B49" s="81" t="s">
        <v>82</v>
      </c>
      <c r="C49" s="80">
        <v>0</v>
      </c>
      <c r="D49" s="80" t="b">
        <v>0</v>
      </c>
      <c r="E49" s="80" t="b">
        <v>0</v>
      </c>
      <c r="F49" s="80"/>
      <c r="G49" s="80"/>
      <c r="H49" s="80"/>
      <c r="I49" s="80"/>
      <c r="J49" s="80">
        <f t="shared" si="8"/>
        <v>0</v>
      </c>
      <c r="K49" s="80">
        <v>0</v>
      </c>
      <c r="L49" s="80">
        <f t="shared" si="6"/>
        <v>0</v>
      </c>
      <c r="M49" s="90">
        <f t="shared" si="9"/>
        <v>0</v>
      </c>
    </row>
    <row r="50" spans="1:13" ht="15" hidden="1" customHeight="1" x14ac:dyDescent="0.2">
      <c r="A50" s="93" t="s">
        <v>83</v>
      </c>
      <c r="B50" s="81" t="s">
        <v>84</v>
      </c>
      <c r="C50" s="80">
        <v>0</v>
      </c>
      <c r="D50" s="80" t="b">
        <v>0</v>
      </c>
      <c r="E50" s="80" t="b">
        <v>0</v>
      </c>
      <c r="F50" s="80"/>
      <c r="G50" s="80"/>
      <c r="H50" s="80"/>
      <c r="I50" s="80"/>
      <c r="J50" s="80">
        <f t="shared" si="8"/>
        <v>0</v>
      </c>
      <c r="K50" s="80">
        <v>0</v>
      </c>
      <c r="L50" s="80">
        <f t="shared" si="6"/>
        <v>0</v>
      </c>
      <c r="M50" s="90">
        <f t="shared" si="9"/>
        <v>0</v>
      </c>
    </row>
    <row r="51" spans="1:13" x14ac:dyDescent="0.2">
      <c r="A51" s="93" t="s">
        <v>85</v>
      </c>
      <c r="B51" s="81" t="s">
        <v>86</v>
      </c>
      <c r="C51" s="80">
        <v>125004.8</v>
      </c>
      <c r="D51" s="80"/>
      <c r="E51" s="80">
        <v>33600</v>
      </c>
      <c r="F51" s="80"/>
      <c r="G51" s="80"/>
      <c r="H51" s="80"/>
      <c r="I51" s="80"/>
      <c r="J51" s="80">
        <f t="shared" si="8"/>
        <v>91404.800000000003</v>
      </c>
      <c r="K51" s="80">
        <v>69188.959999999992</v>
      </c>
      <c r="L51" s="80">
        <f t="shared" si="6"/>
        <v>22215.840000000011</v>
      </c>
      <c r="M51" s="90">
        <f t="shared" si="9"/>
        <v>4.8018139983872346E-2</v>
      </c>
    </row>
    <row r="52" spans="1:13" x14ac:dyDescent="0.2">
      <c r="A52" s="93" t="s">
        <v>87</v>
      </c>
      <c r="B52" s="81" t="s">
        <v>88</v>
      </c>
      <c r="C52" s="80">
        <v>579657.19999999995</v>
      </c>
      <c r="D52" s="80"/>
      <c r="E52" s="80">
        <v>200937.19999999995</v>
      </c>
      <c r="F52" s="80"/>
      <c r="G52" s="80"/>
      <c r="H52" s="80"/>
      <c r="I52" s="80"/>
      <c r="J52" s="80">
        <f t="shared" si="8"/>
        <v>378720</v>
      </c>
      <c r="K52" s="80">
        <v>131753.02000000002</v>
      </c>
      <c r="L52" s="80">
        <f t="shared" si="6"/>
        <v>246966.97999999998</v>
      </c>
      <c r="M52" s="90">
        <f t="shared" si="9"/>
        <v>9.1438503449942504E-2</v>
      </c>
    </row>
    <row r="53" spans="1:13" x14ac:dyDescent="0.2">
      <c r="A53" s="93" t="s">
        <v>89</v>
      </c>
      <c r="B53" s="81" t="s">
        <v>90</v>
      </c>
      <c r="C53" s="80">
        <v>9000</v>
      </c>
      <c r="D53" s="80"/>
      <c r="E53" s="80"/>
      <c r="F53" s="80"/>
      <c r="G53" s="80"/>
      <c r="H53" s="80"/>
      <c r="I53" s="80"/>
      <c r="J53" s="80">
        <f t="shared" si="8"/>
        <v>9000</v>
      </c>
      <c r="K53" s="80">
        <v>9000</v>
      </c>
      <c r="L53" s="80">
        <f t="shared" si="6"/>
        <v>0</v>
      </c>
      <c r="M53" s="90">
        <f t="shared" si="9"/>
        <v>6.246130305396282E-3</v>
      </c>
    </row>
    <row r="54" spans="1:13" x14ac:dyDescent="0.2">
      <c r="A54" s="93" t="s">
        <v>91</v>
      </c>
      <c r="B54" s="81" t="s">
        <v>92</v>
      </c>
      <c r="C54" s="80">
        <v>22500</v>
      </c>
      <c r="D54" s="80">
        <v>20000</v>
      </c>
      <c r="E54" s="80"/>
      <c r="F54" s="80"/>
      <c r="G54" s="80"/>
      <c r="H54" s="80"/>
      <c r="I54" s="80"/>
      <c r="J54" s="80">
        <f t="shared" si="8"/>
        <v>42500</v>
      </c>
      <c r="K54" s="80">
        <v>44907.61</v>
      </c>
      <c r="L54" s="80">
        <f t="shared" si="6"/>
        <v>-2407.6100000000006</v>
      </c>
      <c r="M54" s="90">
        <f t="shared" si="9"/>
        <v>3.1166531529324127E-2</v>
      </c>
    </row>
    <row r="55" spans="1:13" x14ac:dyDescent="0.2">
      <c r="A55" s="93" t="s">
        <v>93</v>
      </c>
      <c r="B55" s="81" t="s">
        <v>94</v>
      </c>
      <c r="C55" s="80">
        <v>71000</v>
      </c>
      <c r="D55" s="80"/>
      <c r="E55" s="80"/>
      <c r="F55" s="80"/>
      <c r="G55" s="80"/>
      <c r="H55" s="80"/>
      <c r="I55" s="80"/>
      <c r="J55" s="80">
        <f t="shared" si="8"/>
        <v>71000</v>
      </c>
      <c r="K55" s="80">
        <v>35280</v>
      </c>
      <c r="L55" s="80">
        <f t="shared" si="6"/>
        <v>35720</v>
      </c>
      <c r="M55" s="90">
        <f t="shared" si="9"/>
        <v>2.4484830797153426E-2</v>
      </c>
    </row>
    <row r="56" spans="1:13" ht="15" hidden="1" customHeight="1" x14ac:dyDescent="0.2">
      <c r="A56" s="93" t="s">
        <v>95</v>
      </c>
      <c r="B56" s="81" t="s">
        <v>96</v>
      </c>
      <c r="C56" s="80">
        <v>0</v>
      </c>
      <c r="D56" s="80"/>
      <c r="E56" s="80"/>
      <c r="F56" s="80"/>
      <c r="G56" s="80"/>
      <c r="H56" s="80"/>
      <c r="I56" s="80"/>
      <c r="J56" s="80">
        <f t="shared" si="8"/>
        <v>0</v>
      </c>
      <c r="K56" s="80">
        <v>0</v>
      </c>
      <c r="L56" s="80">
        <f t="shared" si="6"/>
        <v>0</v>
      </c>
      <c r="M56" s="90">
        <f t="shared" si="9"/>
        <v>0</v>
      </c>
    </row>
    <row r="57" spans="1:13" x14ac:dyDescent="0.2">
      <c r="A57" s="93" t="s">
        <v>97</v>
      </c>
      <c r="B57" s="81" t="s">
        <v>98</v>
      </c>
      <c r="C57" s="80">
        <v>5000</v>
      </c>
      <c r="D57" s="80"/>
      <c r="E57" s="80"/>
      <c r="F57" s="80"/>
      <c r="G57" s="80"/>
      <c r="H57" s="80"/>
      <c r="I57" s="80"/>
      <c r="J57" s="80">
        <f t="shared" si="8"/>
        <v>5000</v>
      </c>
      <c r="K57" s="80">
        <v>1454</v>
      </c>
      <c r="L57" s="80">
        <f t="shared" si="6"/>
        <v>3546</v>
      </c>
      <c r="M57" s="90">
        <f t="shared" si="9"/>
        <v>1.0090970515606883E-3</v>
      </c>
    </row>
    <row r="58" spans="1:13" x14ac:dyDescent="0.2">
      <c r="A58" s="93" t="s">
        <v>99</v>
      </c>
      <c r="B58" s="81" t="s">
        <v>100</v>
      </c>
      <c r="C58" s="80">
        <v>1500</v>
      </c>
      <c r="D58" s="80"/>
      <c r="E58" s="80"/>
      <c r="F58" s="80"/>
      <c r="G58" s="80"/>
      <c r="H58" s="80"/>
      <c r="I58" s="80"/>
      <c r="J58" s="80">
        <f t="shared" si="8"/>
        <v>1500</v>
      </c>
      <c r="K58" s="80">
        <v>940</v>
      </c>
      <c r="L58" s="80">
        <f t="shared" si="6"/>
        <v>560</v>
      </c>
      <c r="M58" s="90">
        <f t="shared" si="9"/>
        <v>6.5237360967472274E-4</v>
      </c>
    </row>
    <row r="59" spans="1:13" x14ac:dyDescent="0.2">
      <c r="A59" s="93" t="s">
        <v>101</v>
      </c>
      <c r="B59" s="81" t="s">
        <v>102</v>
      </c>
      <c r="C59" s="80">
        <v>10000</v>
      </c>
      <c r="D59" s="80"/>
      <c r="E59" s="80"/>
      <c r="F59" s="80"/>
      <c r="G59" s="80"/>
      <c r="H59" s="80"/>
      <c r="I59" s="80"/>
      <c r="J59" s="80">
        <f t="shared" si="8"/>
        <v>10000</v>
      </c>
      <c r="K59" s="80">
        <v>4000</v>
      </c>
      <c r="L59" s="80">
        <f t="shared" si="6"/>
        <v>6000</v>
      </c>
      <c r="M59" s="90">
        <f t="shared" si="9"/>
        <v>2.7760579135094588E-3</v>
      </c>
    </row>
    <row r="60" spans="1:13" x14ac:dyDescent="0.2">
      <c r="A60" s="93" t="s">
        <v>103</v>
      </c>
      <c r="B60" s="81" t="s">
        <v>256</v>
      </c>
      <c r="C60" s="80">
        <v>7300</v>
      </c>
      <c r="D60" s="80"/>
      <c r="E60" s="80"/>
      <c r="F60" s="80"/>
      <c r="G60" s="80"/>
      <c r="H60" s="80"/>
      <c r="I60" s="80"/>
      <c r="J60" s="80">
        <f t="shared" si="8"/>
        <v>7300</v>
      </c>
      <c r="K60" s="80">
        <v>1245.48</v>
      </c>
      <c r="L60" s="80">
        <f t="shared" si="6"/>
        <v>6054.52</v>
      </c>
      <c r="M60" s="90">
        <f t="shared" si="9"/>
        <v>8.6438115252944015E-4</v>
      </c>
    </row>
    <row r="61" spans="1:13" x14ac:dyDescent="0.2">
      <c r="A61" s="93" t="s">
        <v>105</v>
      </c>
      <c r="B61" s="81" t="s">
        <v>106</v>
      </c>
      <c r="C61" s="80">
        <v>5500</v>
      </c>
      <c r="D61" s="80"/>
      <c r="E61" s="80"/>
      <c r="F61" s="80"/>
      <c r="G61" s="80"/>
      <c r="H61" s="80"/>
      <c r="I61" s="80"/>
      <c r="J61" s="80">
        <f t="shared" si="8"/>
        <v>5500</v>
      </c>
      <c r="K61" s="80">
        <v>300</v>
      </c>
      <c r="L61" s="80">
        <f t="shared" si="6"/>
        <v>5200</v>
      </c>
      <c r="M61" s="90">
        <f t="shared" si="9"/>
        <v>2.0820434351320939E-4</v>
      </c>
    </row>
    <row r="62" spans="1:13" x14ac:dyDescent="0.2">
      <c r="A62" s="93" t="s">
        <v>107</v>
      </c>
      <c r="B62" s="81" t="s">
        <v>108</v>
      </c>
      <c r="C62" s="80">
        <v>283206.82</v>
      </c>
      <c r="D62" s="80"/>
      <c r="E62" s="80">
        <v>18000</v>
      </c>
      <c r="F62" s="80"/>
      <c r="G62" s="80"/>
      <c r="H62" s="80"/>
      <c r="I62" s="80"/>
      <c r="J62" s="80">
        <f t="shared" si="8"/>
        <v>265206.82</v>
      </c>
      <c r="K62" s="80">
        <v>0</v>
      </c>
      <c r="L62" s="80">
        <f t="shared" si="6"/>
        <v>265206.82</v>
      </c>
      <c r="M62" s="90">
        <f t="shared" si="9"/>
        <v>0</v>
      </c>
    </row>
    <row r="63" spans="1:13" x14ac:dyDescent="0.2">
      <c r="A63" s="93" t="s">
        <v>109</v>
      </c>
      <c r="B63" s="81" t="s">
        <v>110</v>
      </c>
      <c r="C63" s="80">
        <v>260706.83</v>
      </c>
      <c r="D63" s="80"/>
      <c r="E63" s="80"/>
      <c r="F63" s="80"/>
      <c r="G63" s="80"/>
      <c r="H63" s="80"/>
      <c r="I63" s="80"/>
      <c r="J63" s="80">
        <f t="shared" si="8"/>
        <v>260706.83</v>
      </c>
      <c r="K63" s="80">
        <v>0</v>
      </c>
      <c r="L63" s="80">
        <f t="shared" si="6"/>
        <v>260706.83</v>
      </c>
      <c r="M63" s="90">
        <f t="shared" si="9"/>
        <v>0</v>
      </c>
    </row>
    <row r="64" spans="1:13" ht="15" hidden="1" customHeight="1" x14ac:dyDescent="0.2">
      <c r="A64" s="93" t="s">
        <v>111</v>
      </c>
      <c r="B64" s="81" t="s">
        <v>112</v>
      </c>
      <c r="C64" s="80">
        <v>0</v>
      </c>
      <c r="D64" s="80"/>
      <c r="E64" s="80"/>
      <c r="F64" s="80"/>
      <c r="G64" s="80"/>
      <c r="H64" s="80"/>
      <c r="I64" s="80"/>
      <c r="J64" s="80">
        <f t="shared" si="8"/>
        <v>0</v>
      </c>
      <c r="K64" s="80">
        <v>0</v>
      </c>
      <c r="L64" s="80">
        <f t="shared" si="6"/>
        <v>0</v>
      </c>
      <c r="M64" s="90">
        <f t="shared" si="9"/>
        <v>0</v>
      </c>
    </row>
    <row r="65" spans="1:13" x14ac:dyDescent="0.2">
      <c r="A65" s="93" t="s">
        <v>113</v>
      </c>
      <c r="B65" s="81" t="s">
        <v>114</v>
      </c>
      <c r="C65" s="80">
        <v>17000</v>
      </c>
      <c r="D65" s="80"/>
      <c r="E65" s="80"/>
      <c r="F65" s="80"/>
      <c r="G65" s="80"/>
      <c r="H65" s="80"/>
      <c r="I65" s="80"/>
      <c r="J65" s="80">
        <f t="shared" si="8"/>
        <v>17000</v>
      </c>
      <c r="K65" s="80">
        <v>7250</v>
      </c>
      <c r="L65" s="80">
        <f t="shared" si="6"/>
        <v>9750</v>
      </c>
      <c r="M65" s="90">
        <f t="shared" si="9"/>
        <v>5.0316049682358937E-3</v>
      </c>
    </row>
    <row r="66" spans="1:13" x14ac:dyDescent="0.2">
      <c r="A66" s="93" t="s">
        <v>115</v>
      </c>
      <c r="B66" s="81" t="s">
        <v>116</v>
      </c>
      <c r="C66" s="80">
        <v>54000</v>
      </c>
      <c r="D66" s="80"/>
      <c r="E66" s="80"/>
      <c r="F66" s="80"/>
      <c r="G66" s="80"/>
      <c r="H66" s="80"/>
      <c r="I66" s="80"/>
      <c r="J66" s="80">
        <f t="shared" si="8"/>
        <v>54000</v>
      </c>
      <c r="K66" s="80">
        <v>27000</v>
      </c>
      <c r="L66" s="80">
        <f t="shared" si="6"/>
        <v>27000</v>
      </c>
      <c r="M66" s="90">
        <f t="shared" si="9"/>
        <v>1.8738390916188848E-2</v>
      </c>
    </row>
    <row r="67" spans="1:13" x14ac:dyDescent="0.2">
      <c r="A67" s="93" t="s">
        <v>117</v>
      </c>
      <c r="B67" s="81" t="s">
        <v>118</v>
      </c>
      <c r="C67" s="80">
        <v>26000</v>
      </c>
      <c r="D67" s="80"/>
      <c r="E67" s="80"/>
      <c r="F67" s="80"/>
      <c r="G67" s="80"/>
      <c r="H67" s="80"/>
      <c r="I67" s="80"/>
      <c r="J67" s="80">
        <f t="shared" si="8"/>
        <v>26000</v>
      </c>
      <c r="K67" s="80">
        <v>810</v>
      </c>
      <c r="L67" s="80">
        <f t="shared" si="6"/>
        <v>25190</v>
      </c>
      <c r="M67" s="90">
        <f t="shared" si="9"/>
        <v>5.6215172748566534E-4</v>
      </c>
    </row>
    <row r="68" spans="1:13" x14ac:dyDescent="0.2">
      <c r="A68" s="93" t="s">
        <v>119</v>
      </c>
      <c r="B68" s="81" t="s">
        <v>120</v>
      </c>
      <c r="C68" s="80">
        <v>12687.970000000001</v>
      </c>
      <c r="D68" s="80"/>
      <c r="E68" s="80"/>
      <c r="F68" s="80"/>
      <c r="G68" s="80"/>
      <c r="H68" s="80"/>
      <c r="I68" s="80"/>
      <c r="J68" s="80">
        <f t="shared" si="8"/>
        <v>12687.970000000001</v>
      </c>
      <c r="K68" s="80">
        <v>535</v>
      </c>
      <c r="L68" s="80">
        <f t="shared" si="6"/>
        <v>12152.970000000001</v>
      </c>
      <c r="M68" s="90">
        <f t="shared" si="9"/>
        <v>3.7129774593189007E-4</v>
      </c>
    </row>
    <row r="69" spans="1:13" x14ac:dyDescent="0.2">
      <c r="A69" s="93" t="s">
        <v>121</v>
      </c>
      <c r="B69" s="81" t="s">
        <v>122</v>
      </c>
      <c r="C69" s="80">
        <v>5600</v>
      </c>
      <c r="D69" s="80"/>
      <c r="E69" s="80"/>
      <c r="F69" s="80"/>
      <c r="G69" s="80"/>
      <c r="H69" s="80"/>
      <c r="I69" s="80"/>
      <c r="J69" s="80">
        <f t="shared" si="8"/>
        <v>5600</v>
      </c>
      <c r="K69" s="80">
        <v>800</v>
      </c>
      <c r="L69" s="80">
        <f t="shared" si="6"/>
        <v>4800</v>
      </c>
      <c r="M69" s="90">
        <f t="shared" si="9"/>
        <v>5.5521158270189174E-4</v>
      </c>
    </row>
    <row r="70" spans="1:13" x14ac:dyDescent="0.2">
      <c r="A70" s="93" t="s">
        <v>123</v>
      </c>
      <c r="B70" s="81" t="s">
        <v>124</v>
      </c>
      <c r="C70" s="80">
        <v>208565.45</v>
      </c>
      <c r="D70" s="80"/>
      <c r="E70" s="80"/>
      <c r="F70" s="80"/>
      <c r="G70" s="80"/>
      <c r="H70" s="80"/>
      <c r="I70" s="80"/>
      <c r="J70" s="80">
        <f t="shared" si="8"/>
        <v>208565.45</v>
      </c>
      <c r="K70" s="80">
        <v>0</v>
      </c>
      <c r="L70" s="80">
        <f t="shared" si="6"/>
        <v>208565.45</v>
      </c>
      <c r="M70" s="90">
        <f t="shared" si="9"/>
        <v>0</v>
      </c>
    </row>
    <row r="71" spans="1:13" x14ac:dyDescent="0.2">
      <c r="A71" s="93" t="s">
        <v>125</v>
      </c>
      <c r="B71" s="81" t="s">
        <v>126</v>
      </c>
      <c r="C71" s="80">
        <v>228200</v>
      </c>
      <c r="D71" s="80"/>
      <c r="E71" s="80"/>
      <c r="F71" s="80"/>
      <c r="G71" s="80"/>
      <c r="H71" s="80"/>
      <c r="I71" s="80"/>
      <c r="J71" s="80">
        <f t="shared" si="8"/>
        <v>228200</v>
      </c>
      <c r="K71" s="80">
        <v>109750</v>
      </c>
      <c r="L71" s="80">
        <f t="shared" si="6"/>
        <v>118450</v>
      </c>
      <c r="M71" s="90">
        <f t="shared" si="9"/>
        <v>7.6168089001915767E-2</v>
      </c>
    </row>
    <row r="72" spans="1:13" x14ac:dyDescent="0.2">
      <c r="A72" s="93" t="s">
        <v>127</v>
      </c>
      <c r="B72" s="81" t="s">
        <v>128</v>
      </c>
      <c r="C72" s="80">
        <v>8000</v>
      </c>
      <c r="D72" s="80"/>
      <c r="E72" s="80"/>
      <c r="F72" s="80"/>
      <c r="G72" s="80"/>
      <c r="H72" s="80"/>
      <c r="I72" s="80"/>
      <c r="J72" s="80">
        <f t="shared" si="8"/>
        <v>8000</v>
      </c>
      <c r="K72" s="80">
        <v>824.38</v>
      </c>
      <c r="L72" s="80">
        <f t="shared" si="6"/>
        <v>7175.62</v>
      </c>
      <c r="M72" s="90">
        <f t="shared" si="9"/>
        <v>5.7213165568473191E-4</v>
      </c>
    </row>
    <row r="73" spans="1:13" x14ac:dyDescent="0.2">
      <c r="A73" s="93" t="s">
        <v>129</v>
      </c>
      <c r="B73" s="81" t="s">
        <v>130</v>
      </c>
      <c r="C73" s="80">
        <v>2500</v>
      </c>
      <c r="D73" s="80"/>
      <c r="E73" s="80"/>
      <c r="F73" s="80"/>
      <c r="G73" s="80"/>
      <c r="H73" s="80"/>
      <c r="I73" s="80"/>
      <c r="J73" s="80">
        <f t="shared" si="8"/>
        <v>2500</v>
      </c>
      <c r="K73" s="80">
        <v>1187.0999999999999</v>
      </c>
      <c r="L73" s="80">
        <f t="shared" si="6"/>
        <v>1312.9</v>
      </c>
      <c r="M73" s="90">
        <f t="shared" si="9"/>
        <v>8.2386458728176955E-4</v>
      </c>
    </row>
    <row r="74" spans="1:13" x14ac:dyDescent="0.2">
      <c r="A74" s="93" t="s">
        <v>131</v>
      </c>
      <c r="B74" s="81" t="s">
        <v>132</v>
      </c>
      <c r="C74" s="80">
        <v>5000</v>
      </c>
      <c r="D74" s="80">
        <v>2000</v>
      </c>
      <c r="E74" s="80"/>
      <c r="F74" s="80"/>
      <c r="G74" s="80"/>
      <c r="H74" s="80"/>
      <c r="I74" s="80"/>
      <c r="J74" s="80">
        <f t="shared" si="8"/>
        <v>7000</v>
      </c>
      <c r="K74" s="80">
        <v>2839.1</v>
      </c>
      <c r="L74" s="80">
        <f t="shared" si="6"/>
        <v>4160.8999999999996</v>
      </c>
      <c r="M74" s="90">
        <f t="shared" si="9"/>
        <v>1.9703765055611761E-3</v>
      </c>
    </row>
    <row r="75" spans="1:13" x14ac:dyDescent="0.2">
      <c r="A75" s="93" t="s">
        <v>133</v>
      </c>
      <c r="B75" s="81" t="s">
        <v>134</v>
      </c>
      <c r="C75" s="80">
        <v>28450</v>
      </c>
      <c r="D75" s="80"/>
      <c r="E75" s="80">
        <v>10000</v>
      </c>
      <c r="F75" s="80"/>
      <c r="G75" s="80"/>
      <c r="H75" s="80"/>
      <c r="I75" s="80"/>
      <c r="J75" s="80">
        <f t="shared" si="8"/>
        <v>18450</v>
      </c>
      <c r="K75" s="80">
        <v>0</v>
      </c>
      <c r="L75" s="80">
        <f t="shared" si="6"/>
        <v>18450</v>
      </c>
      <c r="M75" s="90">
        <f t="shared" si="9"/>
        <v>0</v>
      </c>
    </row>
    <row r="76" spans="1:13" x14ac:dyDescent="0.2">
      <c r="A76" s="93" t="s">
        <v>135</v>
      </c>
      <c r="B76" s="81" t="s">
        <v>136</v>
      </c>
      <c r="C76" s="80">
        <v>12200</v>
      </c>
      <c r="D76" s="80"/>
      <c r="E76" s="80"/>
      <c r="F76" s="80"/>
      <c r="G76" s="80"/>
      <c r="H76" s="80"/>
      <c r="I76" s="80"/>
      <c r="J76" s="80">
        <f t="shared" si="8"/>
        <v>12200</v>
      </c>
      <c r="K76" s="80">
        <v>9374.9599999999991</v>
      </c>
      <c r="L76" s="80">
        <f t="shared" si="6"/>
        <v>2825.0400000000009</v>
      </c>
      <c r="M76" s="90">
        <f t="shared" si="9"/>
        <v>6.5063579742086581E-3</v>
      </c>
    </row>
    <row r="77" spans="1:13" x14ac:dyDescent="0.2">
      <c r="A77" s="93"/>
      <c r="B77" s="81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90"/>
    </row>
    <row r="78" spans="1:13" x14ac:dyDescent="0.2">
      <c r="A78" s="93"/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90"/>
    </row>
    <row r="79" spans="1:13" ht="15.75" x14ac:dyDescent="0.25">
      <c r="A79" s="91">
        <v>2</v>
      </c>
      <c r="B79" s="92" t="s">
        <v>137</v>
      </c>
      <c r="C79" s="78"/>
      <c r="D79" s="80"/>
      <c r="E79" s="80"/>
      <c r="F79" s="80"/>
      <c r="G79" s="80"/>
      <c r="H79" s="80"/>
      <c r="I79" s="80"/>
      <c r="J79" s="80"/>
      <c r="K79" s="80"/>
      <c r="L79" s="80"/>
      <c r="M79" s="90"/>
    </row>
    <row r="80" spans="1:13" x14ac:dyDescent="0.2">
      <c r="A80" s="93" t="s">
        <v>138</v>
      </c>
      <c r="B80" s="81" t="s">
        <v>139</v>
      </c>
      <c r="C80" s="80">
        <v>129100</v>
      </c>
      <c r="D80" s="80"/>
      <c r="E80" s="80"/>
      <c r="F80" s="80"/>
      <c r="G80" s="80"/>
      <c r="H80" s="80"/>
      <c r="I80" s="80"/>
      <c r="J80" s="80">
        <f t="shared" si="8"/>
        <v>129100</v>
      </c>
      <c r="K80" s="80">
        <v>28777.3</v>
      </c>
      <c r="L80" s="80">
        <f t="shared" si="6"/>
        <v>100322.7</v>
      </c>
      <c r="M80" s="90">
        <f t="shared" ref="M80:M116" si="10">K80/$K$137</f>
        <v>1.9971862848608937E-2</v>
      </c>
    </row>
    <row r="81" spans="1:13" x14ac:dyDescent="0.2">
      <c r="A81" s="93">
        <v>214</v>
      </c>
      <c r="B81" s="81" t="s">
        <v>140</v>
      </c>
      <c r="C81" s="80">
        <v>52141.36</v>
      </c>
      <c r="D81" s="80"/>
      <c r="E81" s="80"/>
      <c r="F81" s="80"/>
      <c r="G81" s="80"/>
      <c r="H81" s="80"/>
      <c r="I81" s="80"/>
      <c r="J81" s="80">
        <f t="shared" si="8"/>
        <v>52141.36</v>
      </c>
      <c r="K81" s="80">
        <v>0</v>
      </c>
      <c r="L81" s="80">
        <f t="shared" si="6"/>
        <v>52141.36</v>
      </c>
      <c r="M81" s="90">
        <f t="shared" si="10"/>
        <v>0</v>
      </c>
    </row>
    <row r="82" spans="1:13" ht="15" hidden="1" customHeight="1" x14ac:dyDescent="0.2">
      <c r="A82" s="93" t="s">
        <v>141</v>
      </c>
      <c r="B82" s="81" t="s">
        <v>142</v>
      </c>
      <c r="C82" s="80">
        <v>0</v>
      </c>
      <c r="D82" s="80"/>
      <c r="E82" s="80"/>
      <c r="F82" s="80"/>
      <c r="G82" s="80"/>
      <c r="H82" s="80"/>
      <c r="I82" s="80"/>
      <c r="J82" s="80">
        <f t="shared" si="8"/>
        <v>0</v>
      </c>
      <c r="K82" s="80">
        <v>0</v>
      </c>
      <c r="L82" s="80">
        <f t="shared" si="6"/>
        <v>0</v>
      </c>
      <c r="M82" s="90">
        <f t="shared" si="10"/>
        <v>0</v>
      </c>
    </row>
    <row r="83" spans="1:13" x14ac:dyDescent="0.2">
      <c r="A83" s="93">
        <v>223</v>
      </c>
      <c r="B83" s="81" t="s">
        <v>143</v>
      </c>
      <c r="C83" s="80">
        <v>260706.82</v>
      </c>
      <c r="D83" s="80"/>
      <c r="E83" s="80"/>
      <c r="F83" s="80"/>
      <c r="G83" s="80"/>
      <c r="H83" s="80"/>
      <c r="I83" s="80"/>
      <c r="J83" s="80">
        <f t="shared" si="8"/>
        <v>260706.82</v>
      </c>
      <c r="K83" s="80">
        <v>0</v>
      </c>
      <c r="L83" s="80">
        <f t="shared" si="6"/>
        <v>260706.82</v>
      </c>
      <c r="M83" s="90">
        <f t="shared" si="10"/>
        <v>0</v>
      </c>
    </row>
    <row r="84" spans="1:13" x14ac:dyDescent="0.2">
      <c r="A84" s="93">
        <v>229</v>
      </c>
      <c r="B84" s="81" t="s">
        <v>144</v>
      </c>
      <c r="C84" s="80">
        <v>260706.82</v>
      </c>
      <c r="D84" s="80"/>
      <c r="E84" s="80"/>
      <c r="F84" s="80"/>
      <c r="G84" s="80"/>
      <c r="H84" s="80"/>
      <c r="I84" s="80"/>
      <c r="J84" s="80">
        <f t="shared" si="8"/>
        <v>260706.82</v>
      </c>
      <c r="K84" s="80">
        <v>0</v>
      </c>
      <c r="L84" s="80">
        <f t="shared" si="6"/>
        <v>260706.82</v>
      </c>
      <c r="M84" s="90">
        <f t="shared" si="10"/>
        <v>0</v>
      </c>
    </row>
    <row r="85" spans="1:13" x14ac:dyDescent="0.2">
      <c r="A85" s="93" t="s">
        <v>145</v>
      </c>
      <c r="B85" s="81" t="s">
        <v>146</v>
      </c>
      <c r="C85" s="80">
        <v>3750</v>
      </c>
      <c r="D85" s="80"/>
      <c r="E85" s="80"/>
      <c r="F85" s="80"/>
      <c r="G85" s="80"/>
      <c r="H85" s="80"/>
      <c r="I85" s="80"/>
      <c r="J85" s="80">
        <f t="shared" si="8"/>
        <v>3750</v>
      </c>
      <c r="K85" s="80">
        <v>600</v>
      </c>
      <c r="L85" s="80">
        <f t="shared" si="6"/>
        <v>3150</v>
      </c>
      <c r="M85" s="90">
        <f t="shared" si="10"/>
        <v>4.1640868702641878E-4</v>
      </c>
    </row>
    <row r="86" spans="1:13" x14ac:dyDescent="0.2">
      <c r="A86" s="93" t="s">
        <v>147</v>
      </c>
      <c r="B86" s="81" t="s">
        <v>148</v>
      </c>
      <c r="C86" s="80">
        <v>82800</v>
      </c>
      <c r="D86" s="80"/>
      <c r="E86" s="80"/>
      <c r="F86" s="80"/>
      <c r="G86" s="80"/>
      <c r="H86" s="80"/>
      <c r="I86" s="80"/>
      <c r="J86" s="80">
        <f t="shared" si="8"/>
        <v>82800</v>
      </c>
      <c r="K86" s="80">
        <v>0</v>
      </c>
      <c r="L86" s="80">
        <f t="shared" si="6"/>
        <v>82800</v>
      </c>
      <c r="M86" s="90">
        <f t="shared" si="10"/>
        <v>0</v>
      </c>
    </row>
    <row r="87" spans="1:13" x14ac:dyDescent="0.2">
      <c r="A87" s="93" t="s">
        <v>149</v>
      </c>
      <c r="B87" s="81" t="s">
        <v>150</v>
      </c>
      <c r="C87" s="80">
        <v>5200</v>
      </c>
      <c r="D87" s="80"/>
      <c r="E87" s="80"/>
      <c r="F87" s="80"/>
      <c r="G87" s="80"/>
      <c r="H87" s="80"/>
      <c r="I87" s="80"/>
      <c r="J87" s="80">
        <f t="shared" si="8"/>
        <v>5200</v>
      </c>
      <c r="K87" s="80">
        <v>1518.9</v>
      </c>
      <c r="L87" s="80">
        <f t="shared" si="6"/>
        <v>3681.1</v>
      </c>
      <c r="M87" s="90">
        <f t="shared" si="10"/>
        <v>1.0541385912073793E-3</v>
      </c>
    </row>
    <row r="88" spans="1:13" x14ac:dyDescent="0.2">
      <c r="A88" s="93" t="s">
        <v>151</v>
      </c>
      <c r="B88" s="81" t="s">
        <v>152</v>
      </c>
      <c r="C88" s="80">
        <v>1500</v>
      </c>
      <c r="D88" s="80"/>
      <c r="E88" s="80"/>
      <c r="F88" s="80"/>
      <c r="G88" s="80"/>
      <c r="H88" s="80"/>
      <c r="I88" s="80"/>
      <c r="J88" s="80">
        <f t="shared" si="8"/>
        <v>1500</v>
      </c>
      <c r="K88" s="80">
        <v>594.35</v>
      </c>
      <c r="L88" s="80">
        <f t="shared" si="6"/>
        <v>905.65</v>
      </c>
      <c r="M88" s="90">
        <f t="shared" si="10"/>
        <v>4.1248750522358672E-4</v>
      </c>
    </row>
    <row r="89" spans="1:13" x14ac:dyDescent="0.2">
      <c r="A89" s="93" t="s">
        <v>153</v>
      </c>
      <c r="B89" s="81" t="s">
        <v>154</v>
      </c>
      <c r="C89" s="80">
        <v>2250</v>
      </c>
      <c r="D89" s="80"/>
      <c r="E89" s="80"/>
      <c r="F89" s="80"/>
      <c r="G89" s="80"/>
      <c r="H89" s="80"/>
      <c r="I89" s="80"/>
      <c r="J89" s="80">
        <f t="shared" si="8"/>
        <v>2250</v>
      </c>
      <c r="K89" s="80">
        <v>1913.18</v>
      </c>
      <c r="L89" s="80">
        <f t="shared" si="6"/>
        <v>336.81999999999994</v>
      </c>
      <c r="M89" s="90">
        <f t="shared" si="10"/>
        <v>1.3277746197420065E-3</v>
      </c>
    </row>
    <row r="90" spans="1:13" x14ac:dyDescent="0.2">
      <c r="A90" s="93" t="s">
        <v>155</v>
      </c>
      <c r="B90" s="81" t="s">
        <v>156</v>
      </c>
      <c r="C90" s="80">
        <v>1000</v>
      </c>
      <c r="D90" s="80"/>
      <c r="E90" s="80"/>
      <c r="F90" s="80"/>
      <c r="G90" s="80"/>
      <c r="H90" s="80"/>
      <c r="I90" s="80"/>
      <c r="J90" s="80">
        <f t="shared" si="8"/>
        <v>1000</v>
      </c>
      <c r="K90" s="80">
        <v>15</v>
      </c>
      <c r="L90" s="80">
        <f t="shared" si="6"/>
        <v>985</v>
      </c>
      <c r="M90" s="90">
        <f t="shared" si="10"/>
        <v>1.041021717566047E-5</v>
      </c>
    </row>
    <row r="91" spans="1:13" x14ac:dyDescent="0.2">
      <c r="A91" s="93" t="s">
        <v>157</v>
      </c>
      <c r="B91" s="81" t="s">
        <v>158</v>
      </c>
      <c r="C91" s="80">
        <v>1000</v>
      </c>
      <c r="D91" s="80"/>
      <c r="E91" s="80"/>
      <c r="F91" s="80"/>
      <c r="G91" s="80"/>
      <c r="H91" s="80"/>
      <c r="I91" s="80"/>
      <c r="J91" s="80">
        <f t="shared" si="8"/>
        <v>1000</v>
      </c>
      <c r="K91" s="80">
        <v>0</v>
      </c>
      <c r="L91" s="80">
        <f t="shared" si="6"/>
        <v>1000</v>
      </c>
      <c r="M91" s="90">
        <f t="shared" si="10"/>
        <v>0</v>
      </c>
    </row>
    <row r="92" spans="1:13" x14ac:dyDescent="0.2">
      <c r="A92" s="93" t="s">
        <v>159</v>
      </c>
      <c r="B92" s="81" t="s">
        <v>160</v>
      </c>
      <c r="C92" s="80">
        <v>800</v>
      </c>
      <c r="D92" s="80">
        <v>300</v>
      </c>
      <c r="E92" s="80"/>
      <c r="F92" s="80"/>
      <c r="G92" s="80"/>
      <c r="H92" s="80"/>
      <c r="I92" s="80"/>
      <c r="J92" s="80">
        <f t="shared" si="8"/>
        <v>1100</v>
      </c>
      <c r="K92" s="80">
        <v>693</v>
      </c>
      <c r="L92" s="80">
        <f t="shared" si="6"/>
        <v>407</v>
      </c>
      <c r="M92" s="90">
        <f t="shared" si="10"/>
        <v>4.809520335155137E-4</v>
      </c>
    </row>
    <row r="93" spans="1:13" x14ac:dyDescent="0.2">
      <c r="A93" s="93" t="s">
        <v>161</v>
      </c>
      <c r="B93" s="81" t="s">
        <v>162</v>
      </c>
      <c r="C93" s="80">
        <v>8500</v>
      </c>
      <c r="D93" s="80"/>
      <c r="E93" s="80"/>
      <c r="F93" s="80"/>
      <c r="G93" s="80"/>
      <c r="H93" s="80"/>
      <c r="I93" s="80"/>
      <c r="J93" s="80">
        <f t="shared" si="8"/>
        <v>8500</v>
      </c>
      <c r="K93" s="80">
        <v>3389.5</v>
      </c>
      <c r="L93" s="80">
        <f t="shared" si="6"/>
        <v>5110.5</v>
      </c>
      <c r="M93" s="90">
        <f t="shared" si="10"/>
        <v>2.3523620744600776E-3</v>
      </c>
    </row>
    <row r="94" spans="1:13" x14ac:dyDescent="0.2">
      <c r="A94" s="93" t="s">
        <v>163</v>
      </c>
      <c r="B94" s="81" t="s">
        <v>164</v>
      </c>
      <c r="C94" s="80">
        <v>5000</v>
      </c>
      <c r="D94" s="80"/>
      <c r="E94" s="80"/>
      <c r="F94" s="80"/>
      <c r="G94" s="80"/>
      <c r="H94" s="80"/>
      <c r="I94" s="80"/>
      <c r="J94" s="80">
        <f t="shared" si="8"/>
        <v>5000</v>
      </c>
      <c r="K94" s="80">
        <v>559.76</v>
      </c>
      <c r="L94" s="80">
        <f t="shared" ref="L94:L136" si="11">J94-K94</f>
        <v>4440.24</v>
      </c>
      <c r="M94" s="90">
        <f t="shared" si="10"/>
        <v>3.8848154441651364E-4</v>
      </c>
    </row>
    <row r="95" spans="1:13" x14ac:dyDescent="0.2">
      <c r="A95" s="93" t="s">
        <v>165</v>
      </c>
      <c r="B95" s="81" t="s">
        <v>166</v>
      </c>
      <c r="C95" s="80">
        <v>35000</v>
      </c>
      <c r="D95" s="80"/>
      <c r="E95" s="80"/>
      <c r="F95" s="80"/>
      <c r="G95" s="80"/>
      <c r="H95" s="80"/>
      <c r="I95" s="80"/>
      <c r="J95" s="80">
        <f t="shared" si="8"/>
        <v>35000</v>
      </c>
      <c r="K95" s="80">
        <v>8416.25</v>
      </c>
      <c r="L95" s="80">
        <f t="shared" si="11"/>
        <v>26583.75</v>
      </c>
      <c r="M95" s="90">
        <f t="shared" si="10"/>
        <v>5.8409993536434951E-3</v>
      </c>
    </row>
    <row r="96" spans="1:13" x14ac:dyDescent="0.2">
      <c r="A96" s="93" t="s">
        <v>167</v>
      </c>
      <c r="B96" s="81" t="s">
        <v>168</v>
      </c>
      <c r="C96" s="80">
        <v>136453.41</v>
      </c>
      <c r="D96" s="80"/>
      <c r="E96" s="80"/>
      <c r="F96" s="80"/>
      <c r="G96" s="80"/>
      <c r="H96" s="80"/>
      <c r="I96" s="80"/>
      <c r="J96" s="80">
        <f t="shared" si="8"/>
        <v>136453.41</v>
      </c>
      <c r="K96" s="80">
        <v>1024.25</v>
      </c>
      <c r="L96" s="80">
        <f t="shared" si="11"/>
        <v>135429.16</v>
      </c>
      <c r="M96" s="90">
        <f t="shared" si="10"/>
        <v>7.1084432947801581E-4</v>
      </c>
    </row>
    <row r="97" spans="1:13" x14ac:dyDescent="0.2">
      <c r="A97" s="93" t="s">
        <v>169</v>
      </c>
      <c r="B97" s="81" t="s">
        <v>170</v>
      </c>
      <c r="C97" s="80">
        <v>1500</v>
      </c>
      <c r="D97" s="80"/>
      <c r="E97" s="80"/>
      <c r="F97" s="80"/>
      <c r="G97" s="80"/>
      <c r="H97" s="80"/>
      <c r="I97" s="80"/>
      <c r="J97" s="80">
        <f t="shared" si="8"/>
        <v>1500</v>
      </c>
      <c r="K97" s="80">
        <v>89</v>
      </c>
      <c r="L97" s="80">
        <f t="shared" si="11"/>
        <v>1411</v>
      </c>
      <c r="M97" s="90">
        <f t="shared" si="10"/>
        <v>6.1767288575585459E-5</v>
      </c>
    </row>
    <row r="98" spans="1:13" x14ac:dyDescent="0.2">
      <c r="A98" s="93" t="s">
        <v>171</v>
      </c>
      <c r="B98" s="81" t="s">
        <v>172</v>
      </c>
      <c r="C98" s="80">
        <v>331699.31</v>
      </c>
      <c r="D98" s="80"/>
      <c r="E98" s="80"/>
      <c r="F98" s="80"/>
      <c r="G98" s="80"/>
      <c r="H98" s="80"/>
      <c r="I98" s="80"/>
      <c r="J98" s="80">
        <f t="shared" si="8"/>
        <v>331699.31</v>
      </c>
      <c r="K98" s="80">
        <v>183932.17</v>
      </c>
      <c r="L98" s="80">
        <f t="shared" si="11"/>
        <v>147767.13999999998</v>
      </c>
      <c r="M98" s="90">
        <f t="shared" si="10"/>
        <v>0.12765158901936677</v>
      </c>
    </row>
    <row r="99" spans="1:13" x14ac:dyDescent="0.2">
      <c r="A99" s="93">
        <v>272</v>
      </c>
      <c r="B99" s="81" t="s">
        <v>173</v>
      </c>
      <c r="C99" s="80">
        <v>52141.36</v>
      </c>
      <c r="D99" s="80"/>
      <c r="E99" s="80"/>
      <c r="F99" s="80"/>
      <c r="G99" s="80"/>
      <c r="H99" s="80"/>
      <c r="I99" s="80"/>
      <c r="J99" s="80">
        <f t="shared" si="8"/>
        <v>52141.36</v>
      </c>
      <c r="K99" s="80">
        <v>0</v>
      </c>
      <c r="L99" s="80">
        <f t="shared" si="11"/>
        <v>52141.36</v>
      </c>
      <c r="M99" s="90">
        <f t="shared" si="10"/>
        <v>0</v>
      </c>
    </row>
    <row r="100" spans="1:13" x14ac:dyDescent="0.2">
      <c r="A100" s="93" t="s">
        <v>174</v>
      </c>
      <c r="B100" s="81" t="s">
        <v>175</v>
      </c>
      <c r="C100" s="80">
        <v>52141.36</v>
      </c>
      <c r="D100" s="80"/>
      <c r="E100" s="80"/>
      <c r="F100" s="80"/>
      <c r="G100" s="80"/>
      <c r="H100" s="80"/>
      <c r="I100" s="80"/>
      <c r="J100" s="80">
        <f t="shared" si="8"/>
        <v>52141.36</v>
      </c>
      <c r="K100" s="80">
        <v>0</v>
      </c>
      <c r="L100" s="80">
        <f t="shared" si="11"/>
        <v>52141.36</v>
      </c>
      <c r="M100" s="90">
        <f t="shared" si="10"/>
        <v>0</v>
      </c>
    </row>
    <row r="101" spans="1:13" x14ac:dyDescent="0.2">
      <c r="A101" s="93">
        <v>274</v>
      </c>
      <c r="B101" s="81" t="s">
        <v>176</v>
      </c>
      <c r="C101" s="80">
        <v>261456.82</v>
      </c>
      <c r="D101" s="80"/>
      <c r="E101" s="80"/>
      <c r="F101" s="80"/>
      <c r="G101" s="80"/>
      <c r="H101" s="80"/>
      <c r="I101" s="80"/>
      <c r="J101" s="80">
        <f t="shared" si="8"/>
        <v>261456.82</v>
      </c>
      <c r="K101" s="80">
        <v>0</v>
      </c>
      <c r="L101" s="80">
        <f t="shared" si="11"/>
        <v>261456.82</v>
      </c>
      <c r="M101" s="90">
        <f t="shared" si="10"/>
        <v>0</v>
      </c>
    </row>
    <row r="102" spans="1:13" x14ac:dyDescent="0.2">
      <c r="A102" s="93">
        <v>275</v>
      </c>
      <c r="B102" s="81" t="s">
        <v>177</v>
      </c>
      <c r="C102" s="80">
        <v>260706.82</v>
      </c>
      <c r="D102" s="80"/>
      <c r="E102" s="80"/>
      <c r="F102" s="80"/>
      <c r="G102" s="80"/>
      <c r="H102" s="80"/>
      <c r="I102" s="80"/>
      <c r="J102" s="80">
        <f t="shared" si="8"/>
        <v>260706.82</v>
      </c>
      <c r="K102" s="80">
        <v>0</v>
      </c>
      <c r="L102" s="80">
        <f t="shared" si="11"/>
        <v>260706.82</v>
      </c>
      <c r="M102" s="90">
        <f t="shared" si="10"/>
        <v>0</v>
      </c>
    </row>
    <row r="103" spans="1:13" x14ac:dyDescent="0.2">
      <c r="A103" s="93">
        <v>279</v>
      </c>
      <c r="B103" s="81" t="s">
        <v>178</v>
      </c>
      <c r="C103" s="80">
        <v>261456.82</v>
      </c>
      <c r="D103" s="80"/>
      <c r="E103" s="80"/>
      <c r="F103" s="80"/>
      <c r="G103" s="80"/>
      <c r="H103" s="80"/>
      <c r="I103" s="80"/>
      <c r="J103" s="80">
        <f t="shared" si="8"/>
        <v>261456.82</v>
      </c>
      <c r="K103" s="80">
        <v>0</v>
      </c>
      <c r="L103" s="80">
        <f t="shared" si="11"/>
        <v>261456.82</v>
      </c>
      <c r="M103" s="90">
        <f t="shared" si="10"/>
        <v>0</v>
      </c>
    </row>
    <row r="104" spans="1:13" x14ac:dyDescent="0.2">
      <c r="A104" s="93">
        <v>281</v>
      </c>
      <c r="B104" s="81" t="s">
        <v>179</v>
      </c>
      <c r="C104" s="80">
        <v>260706.82</v>
      </c>
      <c r="D104" s="80"/>
      <c r="E104" s="80"/>
      <c r="F104" s="80"/>
      <c r="G104" s="80"/>
      <c r="H104" s="80"/>
      <c r="I104" s="80"/>
      <c r="J104" s="80">
        <f t="shared" si="8"/>
        <v>260706.82</v>
      </c>
      <c r="K104" s="80">
        <v>0</v>
      </c>
      <c r="L104" s="80">
        <f t="shared" si="11"/>
        <v>260706.82</v>
      </c>
      <c r="M104" s="90">
        <f t="shared" si="10"/>
        <v>0</v>
      </c>
    </row>
    <row r="105" spans="1:13" x14ac:dyDescent="0.2">
      <c r="A105" s="93" t="s">
        <v>180</v>
      </c>
      <c r="B105" s="81" t="s">
        <v>181</v>
      </c>
      <c r="C105" s="80">
        <v>1500</v>
      </c>
      <c r="D105" s="80"/>
      <c r="E105" s="80"/>
      <c r="F105" s="80"/>
      <c r="G105" s="80"/>
      <c r="H105" s="80"/>
      <c r="I105" s="80"/>
      <c r="J105" s="80">
        <f t="shared" si="8"/>
        <v>1500</v>
      </c>
      <c r="K105" s="80">
        <v>606.9</v>
      </c>
      <c r="L105" s="80">
        <f t="shared" si="11"/>
        <v>893.1</v>
      </c>
      <c r="M105" s="90">
        <f t="shared" si="10"/>
        <v>4.2119738692722257E-4</v>
      </c>
    </row>
    <row r="106" spans="1:13" x14ac:dyDescent="0.2">
      <c r="A106" s="93" t="s">
        <v>182</v>
      </c>
      <c r="B106" s="81" t="s">
        <v>183</v>
      </c>
      <c r="C106" s="80">
        <v>263206.82</v>
      </c>
      <c r="D106" s="80"/>
      <c r="E106" s="80"/>
      <c r="F106" s="80"/>
      <c r="G106" s="80"/>
      <c r="H106" s="80"/>
      <c r="I106" s="80"/>
      <c r="J106" s="80">
        <f t="shared" si="8"/>
        <v>263206.82</v>
      </c>
      <c r="K106" s="80">
        <v>0</v>
      </c>
      <c r="L106" s="80">
        <f t="shared" si="11"/>
        <v>263206.82</v>
      </c>
      <c r="M106" s="90">
        <f t="shared" si="10"/>
        <v>0</v>
      </c>
    </row>
    <row r="107" spans="1:13" x14ac:dyDescent="0.2">
      <c r="A107" s="93" t="s">
        <v>184</v>
      </c>
      <c r="B107" s="81" t="s">
        <v>185</v>
      </c>
      <c r="C107" s="80">
        <v>932056.99</v>
      </c>
      <c r="D107" s="80"/>
      <c r="E107" s="80"/>
      <c r="F107" s="80"/>
      <c r="G107" s="80"/>
      <c r="H107" s="80"/>
      <c r="I107" s="80"/>
      <c r="J107" s="80">
        <f t="shared" si="8"/>
        <v>932056.99</v>
      </c>
      <c r="K107" s="80">
        <v>0</v>
      </c>
      <c r="L107" s="80">
        <f t="shared" si="11"/>
        <v>932056.99</v>
      </c>
      <c r="M107" s="90">
        <f t="shared" si="10"/>
        <v>0</v>
      </c>
    </row>
    <row r="108" spans="1:13" x14ac:dyDescent="0.2">
      <c r="A108" s="93">
        <v>286</v>
      </c>
      <c r="B108" s="81" t="s">
        <v>186</v>
      </c>
      <c r="C108" s="80">
        <v>2000</v>
      </c>
      <c r="D108" s="80"/>
      <c r="E108" s="80"/>
      <c r="F108" s="80"/>
      <c r="G108" s="80"/>
      <c r="H108" s="80"/>
      <c r="I108" s="80"/>
      <c r="J108" s="80">
        <f t="shared" ref="J108:J136" si="12">C108+D108-E108+F108-G108+H108-I108</f>
        <v>2000</v>
      </c>
      <c r="K108" s="80">
        <v>267</v>
      </c>
      <c r="L108" s="80">
        <f t="shared" si="11"/>
        <v>1733</v>
      </c>
      <c r="M108" s="90">
        <f t="shared" si="10"/>
        <v>1.8530186572675636E-4</v>
      </c>
    </row>
    <row r="109" spans="1:13" x14ac:dyDescent="0.2">
      <c r="A109" s="93">
        <v>289</v>
      </c>
      <c r="B109" s="81" t="s">
        <v>187</v>
      </c>
      <c r="C109" s="80">
        <v>156424.09</v>
      </c>
      <c r="D109" s="80"/>
      <c r="E109" s="80"/>
      <c r="F109" s="80"/>
      <c r="G109" s="80"/>
      <c r="H109" s="80"/>
      <c r="I109" s="80"/>
      <c r="J109" s="80">
        <f t="shared" si="12"/>
        <v>156424.09</v>
      </c>
      <c r="K109" s="80">
        <v>0</v>
      </c>
      <c r="L109" s="80">
        <f t="shared" si="11"/>
        <v>156424.09</v>
      </c>
      <c r="M109" s="90">
        <f t="shared" si="10"/>
        <v>0</v>
      </c>
    </row>
    <row r="110" spans="1:13" x14ac:dyDescent="0.2">
      <c r="A110" s="93" t="s">
        <v>188</v>
      </c>
      <c r="B110" s="81" t="s">
        <v>189</v>
      </c>
      <c r="C110" s="80">
        <v>6500</v>
      </c>
      <c r="D110" s="80"/>
      <c r="E110" s="80"/>
      <c r="F110" s="80"/>
      <c r="G110" s="80"/>
      <c r="H110" s="80"/>
      <c r="I110" s="80"/>
      <c r="J110" s="80">
        <f t="shared" si="12"/>
        <v>6500</v>
      </c>
      <c r="K110" s="80">
        <v>4574.58</v>
      </c>
      <c r="L110" s="80">
        <f t="shared" si="11"/>
        <v>1925.42</v>
      </c>
      <c r="M110" s="90">
        <f t="shared" si="10"/>
        <v>3.1748247524955248E-3</v>
      </c>
    </row>
    <row r="111" spans="1:13" x14ac:dyDescent="0.2">
      <c r="A111" s="93" t="s">
        <v>190</v>
      </c>
      <c r="B111" s="81" t="s">
        <v>191</v>
      </c>
      <c r="C111" s="80">
        <v>2000</v>
      </c>
      <c r="D111" s="80"/>
      <c r="E111" s="80"/>
      <c r="F111" s="80"/>
      <c r="G111" s="80"/>
      <c r="H111" s="80"/>
      <c r="I111" s="80"/>
      <c r="J111" s="80">
        <f t="shared" si="12"/>
        <v>2000</v>
      </c>
      <c r="K111" s="80">
        <v>1459.9</v>
      </c>
      <c r="L111" s="80">
        <f t="shared" si="11"/>
        <v>540.09999999999991</v>
      </c>
      <c r="M111" s="90">
        <f t="shared" si="10"/>
        <v>1.0131917369831148E-3</v>
      </c>
    </row>
    <row r="112" spans="1:13" x14ac:dyDescent="0.2">
      <c r="A112" s="93" t="s">
        <v>192</v>
      </c>
      <c r="B112" s="81" t="s">
        <v>193</v>
      </c>
      <c r="C112" s="80">
        <v>36450</v>
      </c>
      <c r="D112" s="80"/>
      <c r="E112" s="80"/>
      <c r="F112" s="80"/>
      <c r="G112" s="80"/>
      <c r="H112" s="80"/>
      <c r="I112" s="80"/>
      <c r="J112" s="80">
        <f t="shared" si="12"/>
        <v>36450</v>
      </c>
      <c r="K112" s="80">
        <v>54.12</v>
      </c>
      <c r="L112" s="80">
        <f t="shared" si="11"/>
        <v>36395.879999999997</v>
      </c>
      <c r="M112" s="90">
        <f t="shared" si="10"/>
        <v>3.7560063569782975E-5</v>
      </c>
    </row>
    <row r="113" spans="1:13" x14ac:dyDescent="0.2">
      <c r="A113" s="93" t="s">
        <v>194</v>
      </c>
      <c r="B113" s="81" t="s">
        <v>195</v>
      </c>
      <c r="C113" s="80">
        <v>1500</v>
      </c>
      <c r="D113" s="80"/>
      <c r="E113" s="80"/>
      <c r="F113" s="80"/>
      <c r="G113" s="80"/>
      <c r="H113" s="80"/>
      <c r="I113" s="80"/>
      <c r="J113" s="80">
        <f t="shared" si="12"/>
        <v>1500</v>
      </c>
      <c r="K113" s="80">
        <v>0</v>
      </c>
      <c r="L113" s="80">
        <f t="shared" si="11"/>
        <v>1500</v>
      </c>
      <c r="M113" s="90">
        <f t="shared" si="10"/>
        <v>0</v>
      </c>
    </row>
    <row r="114" spans="1:13" x14ac:dyDescent="0.2">
      <c r="A114" s="93" t="s">
        <v>196</v>
      </c>
      <c r="B114" s="81" t="s">
        <v>197</v>
      </c>
      <c r="C114" s="80">
        <v>2500</v>
      </c>
      <c r="D114" s="80"/>
      <c r="E114" s="80"/>
      <c r="F114" s="80"/>
      <c r="G114" s="80"/>
      <c r="H114" s="80"/>
      <c r="I114" s="80"/>
      <c r="J114" s="80">
        <f t="shared" si="12"/>
        <v>2500</v>
      </c>
      <c r="K114" s="80">
        <v>200</v>
      </c>
      <c r="L114" s="80">
        <f t="shared" si="11"/>
        <v>2300</v>
      </c>
      <c r="M114" s="90">
        <f t="shared" si="10"/>
        <v>1.3880289567547293E-4</v>
      </c>
    </row>
    <row r="115" spans="1:13" x14ac:dyDescent="0.2">
      <c r="A115" s="93" t="s">
        <v>198</v>
      </c>
      <c r="B115" s="81" t="s">
        <v>199</v>
      </c>
      <c r="C115" s="80">
        <v>40000</v>
      </c>
      <c r="D115" s="80"/>
      <c r="E115" s="80"/>
      <c r="F115" s="80"/>
      <c r="G115" s="80"/>
      <c r="H115" s="80"/>
      <c r="I115" s="80"/>
      <c r="J115" s="80">
        <f t="shared" si="12"/>
        <v>40000</v>
      </c>
      <c r="K115" s="80">
        <v>4942.5200000000004</v>
      </c>
      <c r="L115" s="80">
        <f t="shared" si="11"/>
        <v>35057.479999999996</v>
      </c>
      <c r="M115" s="90">
        <f t="shared" si="10"/>
        <v>3.4301804396696927E-3</v>
      </c>
    </row>
    <row r="116" spans="1:13" x14ac:dyDescent="0.2">
      <c r="A116" s="93" t="s">
        <v>200</v>
      </c>
      <c r="B116" s="81" t="s">
        <v>201</v>
      </c>
      <c r="C116" s="80">
        <v>14019.070000000003</v>
      </c>
      <c r="D116" s="80"/>
      <c r="E116" s="80"/>
      <c r="F116" s="80"/>
      <c r="G116" s="80"/>
      <c r="H116" s="80"/>
      <c r="I116" s="80"/>
      <c r="J116" s="80">
        <f t="shared" si="12"/>
        <v>14019.070000000003</v>
      </c>
      <c r="K116" s="80">
        <v>2509.3000000000002</v>
      </c>
      <c r="L116" s="80">
        <f t="shared" si="11"/>
        <v>11509.770000000004</v>
      </c>
      <c r="M116" s="90">
        <f t="shared" si="10"/>
        <v>1.7414905305923212E-3</v>
      </c>
    </row>
    <row r="117" spans="1:13" x14ac:dyDescent="0.2">
      <c r="A117" s="93"/>
      <c r="B117" s="81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90"/>
    </row>
    <row r="118" spans="1:13" x14ac:dyDescent="0.2">
      <c r="A118" s="93"/>
      <c r="B118" s="81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90"/>
    </row>
    <row r="119" spans="1:13" x14ac:dyDescent="0.2">
      <c r="A119" s="93"/>
      <c r="B119" s="81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90"/>
    </row>
    <row r="120" spans="1:13" ht="15.75" x14ac:dyDescent="0.25">
      <c r="A120" s="91">
        <v>3</v>
      </c>
      <c r="B120" s="92" t="s">
        <v>202</v>
      </c>
      <c r="C120" s="78"/>
      <c r="D120" s="80"/>
      <c r="E120" s="80"/>
      <c r="F120" s="80"/>
      <c r="G120" s="80"/>
      <c r="H120" s="80"/>
      <c r="I120" s="80"/>
      <c r="J120" s="80"/>
      <c r="K120" s="80"/>
      <c r="L120" s="80"/>
      <c r="M120" s="90"/>
    </row>
    <row r="121" spans="1:13" x14ac:dyDescent="0.2">
      <c r="A121" s="94" t="s">
        <v>203</v>
      </c>
      <c r="B121" s="95" t="s">
        <v>204</v>
      </c>
      <c r="C121" s="96">
        <v>166852.37</v>
      </c>
      <c r="D121" s="80"/>
      <c r="E121" s="80"/>
      <c r="F121" s="80"/>
      <c r="G121" s="80"/>
      <c r="H121" s="80"/>
      <c r="I121" s="80"/>
      <c r="J121" s="80">
        <f t="shared" si="12"/>
        <v>166852.37</v>
      </c>
      <c r="K121" s="80">
        <v>0</v>
      </c>
      <c r="L121" s="80">
        <f t="shared" si="11"/>
        <v>166852.37</v>
      </c>
      <c r="M121" s="90">
        <f t="shared" ref="M121:M127" si="13">K121/$K$137</f>
        <v>0</v>
      </c>
    </row>
    <row r="122" spans="1:13" ht="15" hidden="1" customHeight="1" x14ac:dyDescent="0.2">
      <c r="A122" s="94" t="s">
        <v>205</v>
      </c>
      <c r="B122" s="95" t="s">
        <v>206</v>
      </c>
      <c r="C122" s="96">
        <v>0</v>
      </c>
      <c r="D122" s="80"/>
      <c r="E122" s="80"/>
      <c r="F122" s="80"/>
      <c r="G122" s="80"/>
      <c r="H122" s="80"/>
      <c r="I122" s="80"/>
      <c r="J122" s="80">
        <f t="shared" si="12"/>
        <v>0</v>
      </c>
      <c r="K122" s="80">
        <v>0</v>
      </c>
      <c r="L122" s="80">
        <f t="shared" si="11"/>
        <v>0</v>
      </c>
      <c r="M122" s="90">
        <f t="shared" si="13"/>
        <v>0</v>
      </c>
    </row>
    <row r="123" spans="1:13" x14ac:dyDescent="0.2">
      <c r="A123" s="94" t="s">
        <v>207</v>
      </c>
      <c r="B123" s="95" t="s">
        <v>208</v>
      </c>
      <c r="C123" s="96">
        <v>1753341.34</v>
      </c>
      <c r="D123" s="80"/>
      <c r="E123" s="80"/>
      <c r="F123" s="80"/>
      <c r="G123" s="80"/>
      <c r="H123" s="80"/>
      <c r="I123" s="80"/>
      <c r="J123" s="80">
        <f t="shared" si="12"/>
        <v>1753341.34</v>
      </c>
      <c r="K123" s="80">
        <v>0</v>
      </c>
      <c r="L123" s="80">
        <f t="shared" si="11"/>
        <v>1753341.34</v>
      </c>
      <c r="M123" s="90">
        <f t="shared" si="13"/>
        <v>0</v>
      </c>
    </row>
    <row r="124" spans="1:13" x14ac:dyDescent="0.2">
      <c r="A124" s="94" t="s">
        <v>209</v>
      </c>
      <c r="B124" s="95" t="s">
        <v>210</v>
      </c>
      <c r="C124" s="96">
        <v>203351.32</v>
      </c>
      <c r="D124" s="80"/>
      <c r="E124" s="80"/>
      <c r="F124" s="80"/>
      <c r="G124" s="80"/>
      <c r="H124" s="80"/>
      <c r="I124" s="80"/>
      <c r="J124" s="80">
        <f t="shared" si="12"/>
        <v>203351.32</v>
      </c>
      <c r="K124" s="80">
        <v>0</v>
      </c>
      <c r="L124" s="80">
        <f t="shared" si="11"/>
        <v>203351.32</v>
      </c>
      <c r="M124" s="90">
        <f t="shared" si="13"/>
        <v>0</v>
      </c>
    </row>
    <row r="125" spans="1:13" x14ac:dyDescent="0.2">
      <c r="A125" s="94" t="s">
        <v>246</v>
      </c>
      <c r="B125" s="95" t="s">
        <v>247</v>
      </c>
      <c r="C125" s="96">
        <v>0</v>
      </c>
      <c r="D125" s="80">
        <v>1000</v>
      </c>
      <c r="E125" s="80"/>
      <c r="F125" s="80"/>
      <c r="G125" s="80"/>
      <c r="H125" s="80"/>
      <c r="I125" s="80"/>
      <c r="J125" s="80">
        <f t="shared" si="12"/>
        <v>1000</v>
      </c>
      <c r="K125" s="80">
        <v>639.98</v>
      </c>
      <c r="L125" s="80">
        <f t="shared" si="11"/>
        <v>360.02</v>
      </c>
      <c r="M125" s="90">
        <f t="shared" si="13"/>
        <v>4.4415538587194584E-4</v>
      </c>
    </row>
    <row r="126" spans="1:13" x14ac:dyDescent="0.2">
      <c r="A126" s="94" t="s">
        <v>211</v>
      </c>
      <c r="B126" s="95" t="s">
        <v>212</v>
      </c>
      <c r="C126" s="96">
        <v>8000</v>
      </c>
      <c r="D126" s="80"/>
      <c r="E126" s="80"/>
      <c r="F126" s="80"/>
      <c r="G126" s="80"/>
      <c r="H126" s="80"/>
      <c r="I126" s="80"/>
      <c r="J126" s="80">
        <f t="shared" si="12"/>
        <v>8000</v>
      </c>
      <c r="K126" s="80">
        <v>0</v>
      </c>
      <c r="L126" s="80">
        <f t="shared" si="11"/>
        <v>8000</v>
      </c>
      <c r="M126" s="90">
        <f t="shared" si="13"/>
        <v>0</v>
      </c>
    </row>
    <row r="127" spans="1:13" x14ac:dyDescent="0.2">
      <c r="A127" s="94" t="s">
        <v>213</v>
      </c>
      <c r="B127" s="95" t="s">
        <v>214</v>
      </c>
      <c r="C127" s="96">
        <v>0</v>
      </c>
      <c r="D127" s="80">
        <v>2000</v>
      </c>
      <c r="E127" s="80"/>
      <c r="F127" s="80"/>
      <c r="G127" s="80"/>
      <c r="H127" s="80"/>
      <c r="I127" s="80"/>
      <c r="J127" s="80">
        <f t="shared" si="12"/>
        <v>2000</v>
      </c>
      <c r="K127" s="80">
        <v>799.99</v>
      </c>
      <c r="L127" s="80">
        <f t="shared" si="11"/>
        <v>1200.01</v>
      </c>
      <c r="M127" s="90">
        <f t="shared" si="13"/>
        <v>5.55204642557108E-4</v>
      </c>
    </row>
    <row r="128" spans="1:13" ht="15" hidden="1" customHeight="1" x14ac:dyDescent="0.2">
      <c r="A128" s="94" t="s">
        <v>215</v>
      </c>
      <c r="B128" s="95" t="s">
        <v>216</v>
      </c>
      <c r="C128" s="96"/>
      <c r="D128" s="80"/>
      <c r="E128" s="80"/>
      <c r="F128" s="80"/>
      <c r="G128" s="80"/>
      <c r="H128" s="80"/>
      <c r="I128" s="80"/>
      <c r="J128" s="80">
        <f t="shared" si="12"/>
        <v>0</v>
      </c>
      <c r="K128" s="80"/>
      <c r="L128" s="80">
        <f t="shared" si="11"/>
        <v>0</v>
      </c>
      <c r="M128" s="90"/>
    </row>
    <row r="129" spans="1:13" x14ac:dyDescent="0.2">
      <c r="A129" s="94"/>
      <c r="B129" s="95"/>
      <c r="C129" s="96"/>
      <c r="D129" s="80"/>
      <c r="E129" s="80"/>
      <c r="F129" s="80"/>
      <c r="G129" s="80"/>
      <c r="H129" s="80"/>
      <c r="I129" s="80"/>
      <c r="J129" s="80"/>
      <c r="K129" s="80"/>
      <c r="L129" s="80"/>
      <c r="M129" s="90"/>
    </row>
    <row r="130" spans="1:13" x14ac:dyDescent="0.2">
      <c r="A130" s="93"/>
      <c r="B130" s="81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90"/>
    </row>
    <row r="131" spans="1:13" ht="15.75" x14ac:dyDescent="0.25">
      <c r="A131" s="91">
        <v>4</v>
      </c>
      <c r="B131" s="92" t="s">
        <v>217</v>
      </c>
      <c r="C131" s="78"/>
      <c r="D131" s="80"/>
      <c r="E131" s="80"/>
      <c r="F131" s="80"/>
      <c r="G131" s="80"/>
      <c r="H131" s="80"/>
      <c r="I131" s="80"/>
      <c r="J131" s="80"/>
      <c r="K131" s="80"/>
      <c r="L131" s="80"/>
      <c r="M131" s="90"/>
    </row>
    <row r="132" spans="1:13" x14ac:dyDescent="0.2">
      <c r="A132" s="93" t="s">
        <v>218</v>
      </c>
      <c r="B132" s="81" t="s">
        <v>219</v>
      </c>
      <c r="C132" s="80">
        <v>59750</v>
      </c>
      <c r="D132" s="80"/>
      <c r="E132" s="80"/>
      <c r="F132" s="80"/>
      <c r="G132" s="80"/>
      <c r="H132" s="80"/>
      <c r="I132" s="80"/>
      <c r="J132" s="80">
        <f t="shared" si="12"/>
        <v>59750</v>
      </c>
      <c r="K132" s="80">
        <v>0</v>
      </c>
      <c r="L132" s="80">
        <f t="shared" si="11"/>
        <v>59750</v>
      </c>
      <c r="M132" s="90">
        <f t="shared" ref="M132:M136" si="14">K132/$K$137</f>
        <v>0</v>
      </c>
    </row>
    <row r="133" spans="1:13" x14ac:dyDescent="0.2">
      <c r="A133" s="93" t="s">
        <v>220</v>
      </c>
      <c r="B133" s="81" t="s">
        <v>221</v>
      </c>
      <c r="C133" s="80">
        <v>15100</v>
      </c>
      <c r="D133" s="80"/>
      <c r="E133" s="80"/>
      <c r="F133" s="80"/>
      <c r="G133" s="80"/>
      <c r="H133" s="80"/>
      <c r="I133" s="80"/>
      <c r="J133" s="80">
        <f t="shared" si="12"/>
        <v>15100</v>
      </c>
      <c r="K133" s="80">
        <v>0</v>
      </c>
      <c r="L133" s="80">
        <f t="shared" si="11"/>
        <v>15100</v>
      </c>
      <c r="M133" s="90">
        <f t="shared" si="14"/>
        <v>0</v>
      </c>
    </row>
    <row r="134" spans="1:13" x14ac:dyDescent="0.2">
      <c r="A134" s="93" t="s">
        <v>222</v>
      </c>
      <c r="B134" s="81" t="s">
        <v>223</v>
      </c>
      <c r="C134" s="80">
        <v>101835.6</v>
      </c>
      <c r="D134" s="80"/>
      <c r="E134" s="80"/>
      <c r="F134" s="80"/>
      <c r="G134" s="80"/>
      <c r="H134" s="80"/>
      <c r="I134" s="80"/>
      <c r="J134" s="80">
        <f t="shared" si="12"/>
        <v>101835.6</v>
      </c>
      <c r="K134" s="80">
        <v>7200</v>
      </c>
      <c r="L134" s="80">
        <f t="shared" si="11"/>
        <v>94635.6</v>
      </c>
      <c r="M134" s="90">
        <f t="shared" si="14"/>
        <v>4.9969042443170257E-3</v>
      </c>
    </row>
    <row r="135" spans="1:13" x14ac:dyDescent="0.2">
      <c r="A135" s="93" t="s">
        <v>224</v>
      </c>
      <c r="B135" s="81" t="s">
        <v>225</v>
      </c>
      <c r="C135" s="80">
        <v>8000</v>
      </c>
      <c r="D135" s="80"/>
      <c r="E135" s="80"/>
      <c r="F135" s="80"/>
      <c r="G135" s="80"/>
      <c r="H135" s="80"/>
      <c r="I135" s="80"/>
      <c r="J135" s="80">
        <f t="shared" si="12"/>
        <v>8000</v>
      </c>
      <c r="K135" s="80">
        <v>0</v>
      </c>
      <c r="L135" s="80">
        <f t="shared" si="11"/>
        <v>8000</v>
      </c>
      <c r="M135" s="90">
        <f t="shared" si="14"/>
        <v>0</v>
      </c>
    </row>
    <row r="136" spans="1:13" ht="15.75" thickBot="1" x14ac:dyDescent="0.25">
      <c r="A136" s="93" t="s">
        <v>226</v>
      </c>
      <c r="B136" s="81" t="s">
        <v>227</v>
      </c>
      <c r="C136" s="80">
        <v>7000</v>
      </c>
      <c r="D136" s="80"/>
      <c r="E136" s="80"/>
      <c r="F136" s="80"/>
      <c r="G136" s="80"/>
      <c r="H136" s="80"/>
      <c r="I136" s="80"/>
      <c r="J136" s="80">
        <f t="shared" si="12"/>
        <v>7000</v>
      </c>
      <c r="K136" s="80">
        <v>5681.58</v>
      </c>
      <c r="L136" s="80">
        <f t="shared" si="11"/>
        <v>1318.42</v>
      </c>
      <c r="M136" s="97">
        <f t="shared" si="14"/>
        <v>3.9430987800592671E-3</v>
      </c>
    </row>
    <row r="137" spans="1:13" ht="16.5" thickBot="1" x14ac:dyDescent="0.3">
      <c r="A137" s="84"/>
      <c r="B137" s="85" t="s">
        <v>235</v>
      </c>
      <c r="C137" s="86">
        <f>SUM(C28:C136)</f>
        <v>11460207.590000002</v>
      </c>
      <c r="D137" s="86">
        <f t="shared" ref="D137:L137" si="15">SUM(D28:D136)</f>
        <v>28000</v>
      </c>
      <c r="E137" s="86">
        <f t="shared" si="15"/>
        <v>1047113.26</v>
      </c>
      <c r="F137" s="86">
        <f t="shared" si="15"/>
        <v>0</v>
      </c>
      <c r="G137" s="86">
        <f t="shared" si="15"/>
        <v>0</v>
      </c>
      <c r="H137" s="86">
        <f t="shared" si="15"/>
        <v>0</v>
      </c>
      <c r="I137" s="86">
        <f t="shared" si="15"/>
        <v>0</v>
      </c>
      <c r="J137" s="86">
        <f t="shared" si="15"/>
        <v>10441094.330000004</v>
      </c>
      <c r="K137" s="86">
        <f t="shared" si="15"/>
        <v>1440892.1300000001</v>
      </c>
      <c r="L137" s="86">
        <f t="shared" si="15"/>
        <v>9000202.2000000011</v>
      </c>
      <c r="M137" s="98">
        <v>1</v>
      </c>
    </row>
    <row r="138" spans="1:13" x14ac:dyDescent="0.2">
      <c r="A138" s="99"/>
      <c r="D138" s="100"/>
      <c r="E138" s="100"/>
      <c r="F138" s="100"/>
      <c r="G138" s="100"/>
      <c r="H138" s="100"/>
      <c r="I138" s="100"/>
      <c r="J138" s="100"/>
      <c r="K138" s="100"/>
      <c r="L138" s="100"/>
    </row>
    <row r="139" spans="1:13" ht="15.75" thickBot="1" x14ac:dyDescent="0.25"/>
    <row r="140" spans="1:13" ht="15.75" x14ac:dyDescent="0.25">
      <c r="A140" s="24" t="s">
        <v>228</v>
      </c>
      <c r="B140" s="25"/>
      <c r="C140" s="26"/>
      <c r="D140" s="27"/>
      <c r="E140" s="27"/>
      <c r="F140" s="27"/>
      <c r="G140" s="27"/>
      <c r="H140" s="27"/>
      <c r="I140" s="27"/>
      <c r="J140" s="27"/>
      <c r="K140" s="27"/>
    </row>
    <row r="141" spans="1:13" ht="15.75" x14ac:dyDescent="0.25">
      <c r="A141" s="28" t="s">
        <v>2</v>
      </c>
      <c r="B141" s="29"/>
      <c r="C141" s="30"/>
      <c r="D141" s="27"/>
      <c r="E141" s="27"/>
      <c r="F141" s="27"/>
      <c r="G141" s="27"/>
      <c r="H141" s="27"/>
      <c r="I141" s="27"/>
      <c r="J141" s="27"/>
      <c r="K141" s="27"/>
    </row>
    <row r="142" spans="1:13" ht="8.1" customHeight="1" thickBot="1" x14ac:dyDescent="0.25">
      <c r="A142" s="31"/>
      <c r="B142" s="32"/>
      <c r="C142" s="33"/>
      <c r="D142" s="27"/>
      <c r="E142" s="27"/>
      <c r="F142" s="27"/>
      <c r="G142" s="27"/>
      <c r="H142" s="27"/>
      <c r="I142" s="27"/>
      <c r="J142" s="27"/>
      <c r="K142" s="27"/>
    </row>
    <row r="143" spans="1:13" ht="8.1" customHeight="1" x14ac:dyDescent="0.2">
      <c r="A143" s="34"/>
      <c r="B143" s="35"/>
      <c r="C143" s="36"/>
      <c r="D143" s="27"/>
      <c r="E143" s="27"/>
      <c r="F143" s="27"/>
      <c r="G143" s="27"/>
      <c r="H143" s="27"/>
      <c r="I143" s="27"/>
      <c r="J143" s="27"/>
      <c r="K143" s="27"/>
    </row>
    <row r="144" spans="1:13" x14ac:dyDescent="0.2">
      <c r="A144" s="37" t="s">
        <v>229</v>
      </c>
      <c r="B144" s="38"/>
      <c r="C144" s="39"/>
      <c r="D144" s="27"/>
      <c r="E144" s="27"/>
      <c r="F144" s="27"/>
      <c r="G144" s="27"/>
      <c r="H144" s="27"/>
      <c r="I144" s="27"/>
      <c r="J144" s="27"/>
    </row>
    <row r="145" spans="1:10" x14ac:dyDescent="0.2">
      <c r="A145" s="40" t="s">
        <v>234</v>
      </c>
      <c r="B145" s="38"/>
      <c r="C145" s="41">
        <v>815768.15000000037</v>
      </c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230</v>
      </c>
      <c r="B146" s="38"/>
      <c r="C146" s="41">
        <f>K22</f>
        <v>2213687.9499999997</v>
      </c>
      <c r="D146" s="27"/>
      <c r="E146" s="27"/>
      <c r="F146" s="27"/>
      <c r="G146" s="27"/>
      <c r="H146" s="27"/>
      <c r="I146" s="27"/>
      <c r="J146" s="27"/>
    </row>
    <row r="147" spans="1:10" x14ac:dyDescent="0.2">
      <c r="A147" s="40" t="s">
        <v>251</v>
      </c>
      <c r="B147" s="38"/>
      <c r="C147" s="41">
        <v>-158343.43</v>
      </c>
      <c r="D147" s="27"/>
      <c r="E147" s="27"/>
      <c r="F147" s="27"/>
      <c r="G147" s="27"/>
      <c r="H147" s="27"/>
      <c r="I147" s="27"/>
      <c r="J147" s="27"/>
    </row>
    <row r="148" spans="1:10" x14ac:dyDescent="0.2">
      <c r="A148" s="40" t="s">
        <v>231</v>
      </c>
      <c r="B148" s="38"/>
      <c r="C148" s="42">
        <f>-K137</f>
        <v>-1440892.1300000001</v>
      </c>
      <c r="D148" s="27"/>
      <c r="E148" s="27"/>
      <c r="F148" s="27"/>
      <c r="G148" s="27"/>
      <c r="H148" s="27"/>
      <c r="I148" s="27"/>
      <c r="J148" s="27"/>
    </row>
    <row r="149" spans="1:10" ht="15.75" x14ac:dyDescent="0.25">
      <c r="A149" s="43" t="s">
        <v>232</v>
      </c>
      <c r="B149" s="44"/>
      <c r="C149" s="45">
        <f>SUM(C145:C148)</f>
        <v>1430220.5399999998</v>
      </c>
      <c r="D149" s="27"/>
      <c r="E149" s="27"/>
      <c r="F149" s="27"/>
      <c r="G149" s="27"/>
      <c r="H149" s="27"/>
      <c r="I149" s="27"/>
      <c r="J149" s="27"/>
    </row>
    <row r="150" spans="1:10" ht="15.75" x14ac:dyDescent="0.25">
      <c r="A150" s="43"/>
      <c r="B150" s="44"/>
      <c r="C150" s="45"/>
      <c r="D150" s="27"/>
      <c r="E150" s="27"/>
      <c r="F150" s="27"/>
      <c r="G150" s="27"/>
      <c r="H150" s="27"/>
      <c r="I150" s="27"/>
      <c r="J150" s="27"/>
    </row>
    <row r="151" spans="1:10" x14ac:dyDescent="0.2">
      <c r="A151" s="37" t="s">
        <v>233</v>
      </c>
      <c r="B151" s="38"/>
      <c r="C151" s="41"/>
      <c r="D151" s="27"/>
      <c r="E151" s="27"/>
      <c r="F151" s="27"/>
      <c r="G151" s="27"/>
      <c r="H151" s="27"/>
      <c r="I151" s="27"/>
      <c r="J151" s="27"/>
    </row>
    <row r="152" spans="1:10" x14ac:dyDescent="0.2">
      <c r="A152" s="40" t="s">
        <v>236</v>
      </c>
      <c r="B152" s="38"/>
      <c r="C152" s="41">
        <v>233.12</v>
      </c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237</v>
      </c>
      <c r="B153" s="38"/>
      <c r="C153" s="41">
        <v>11068.53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252</v>
      </c>
      <c r="B154" s="38"/>
      <c r="C154" s="41">
        <v>1508.02</v>
      </c>
      <c r="D154" s="27"/>
      <c r="E154" s="27"/>
      <c r="F154" s="27"/>
      <c r="G154" s="27"/>
      <c r="H154" s="27"/>
      <c r="I154" s="27"/>
      <c r="J154" s="27"/>
    </row>
    <row r="155" spans="1:10" x14ac:dyDescent="0.2">
      <c r="A155" s="40" t="s">
        <v>257</v>
      </c>
      <c r="B155" s="38"/>
      <c r="C155" s="41">
        <v>2755.7999999999997</v>
      </c>
      <c r="D155" s="27"/>
      <c r="E155" s="27"/>
      <c r="F155" s="27"/>
      <c r="G155" s="27"/>
      <c r="H155" s="27"/>
      <c r="I155" s="27"/>
      <c r="J155" s="27"/>
    </row>
    <row r="156" spans="1:10" x14ac:dyDescent="0.2">
      <c r="A156" s="40" t="s">
        <v>253</v>
      </c>
      <c r="B156" s="38"/>
      <c r="C156" s="41">
        <f>1980.3+990.15</f>
        <v>2970.45</v>
      </c>
      <c r="D156" s="27"/>
      <c r="E156" s="27"/>
      <c r="F156" s="27"/>
      <c r="G156" s="27"/>
      <c r="H156" s="27"/>
      <c r="I156" s="27"/>
      <c r="J156" s="27"/>
    </row>
    <row r="157" spans="1:10" x14ac:dyDescent="0.2">
      <c r="A157" s="40" t="s">
        <v>258</v>
      </c>
      <c r="B157" s="38"/>
      <c r="C157" s="41">
        <v>1235.8499999999999</v>
      </c>
      <c r="D157" s="27"/>
      <c r="E157" s="27"/>
      <c r="F157" s="27"/>
      <c r="G157" s="27"/>
      <c r="H157" s="27"/>
      <c r="I157" s="27"/>
      <c r="J157" s="27"/>
    </row>
    <row r="158" spans="1:10" ht="8.1" customHeight="1" x14ac:dyDescent="0.2">
      <c r="A158" s="40"/>
      <c r="B158" s="38"/>
      <c r="C158" s="42"/>
      <c r="D158" s="27"/>
      <c r="E158" s="27"/>
      <c r="F158" s="27"/>
      <c r="G158" s="27"/>
      <c r="H158" s="27"/>
      <c r="I158" s="27"/>
      <c r="J158" s="27"/>
    </row>
    <row r="159" spans="1:10" ht="15.75" x14ac:dyDescent="0.25">
      <c r="A159" s="43"/>
      <c r="B159" s="44"/>
      <c r="C159" s="45">
        <f>SUM(C152:C158)</f>
        <v>19771.77</v>
      </c>
      <c r="D159" s="27"/>
      <c r="E159" s="27"/>
      <c r="F159" s="27"/>
      <c r="G159" s="27"/>
      <c r="H159" s="27"/>
      <c r="I159" s="27"/>
      <c r="J159" s="27"/>
    </row>
    <row r="160" spans="1:10" ht="5.0999999999999996" customHeight="1" x14ac:dyDescent="0.25">
      <c r="A160" s="43"/>
      <c r="B160" s="44"/>
      <c r="C160" s="46"/>
      <c r="D160" s="27"/>
      <c r="E160" s="27"/>
      <c r="F160" s="27"/>
      <c r="G160" s="27"/>
      <c r="H160" s="27"/>
      <c r="I160" s="27"/>
      <c r="J160" s="27"/>
    </row>
    <row r="161" spans="1:13" x14ac:dyDescent="0.2">
      <c r="A161" s="40"/>
      <c r="B161" s="38"/>
      <c r="C161" s="41"/>
      <c r="D161" s="27"/>
      <c r="E161" s="27"/>
      <c r="F161" s="27"/>
      <c r="G161" s="27"/>
      <c r="H161" s="27"/>
      <c r="I161" s="27"/>
      <c r="J161" s="27"/>
    </row>
    <row r="162" spans="1:13" ht="16.5" thickBot="1" x14ac:dyDescent="0.3">
      <c r="A162" s="47" t="s">
        <v>259</v>
      </c>
      <c r="B162" s="48"/>
      <c r="C162" s="49">
        <f>C149+C159</f>
        <v>1449992.3099999998</v>
      </c>
      <c r="D162" s="27"/>
      <c r="E162" s="27"/>
      <c r="F162" s="27"/>
      <c r="G162" s="27"/>
      <c r="H162" s="27"/>
      <c r="I162" s="27"/>
      <c r="J162" s="27"/>
    </row>
    <row r="163" spans="1:13" x14ac:dyDescent="0.2">
      <c r="C163" s="51">
        <f>1449992.31-C162</f>
        <v>0</v>
      </c>
      <c r="D163" s="27"/>
      <c r="E163" s="27"/>
      <c r="F163" s="27"/>
      <c r="G163" s="27"/>
      <c r="H163" s="27"/>
      <c r="I163" s="27"/>
      <c r="J163" s="27"/>
    </row>
    <row r="164" spans="1:13" s="105" customFormat="1" x14ac:dyDescent="0.2">
      <c r="A164" s="50"/>
      <c r="B164" s="50"/>
      <c r="C164" s="51"/>
      <c r="D164" s="27"/>
      <c r="E164" s="27"/>
      <c r="F164" s="27"/>
      <c r="G164" s="27"/>
      <c r="H164" s="27"/>
      <c r="I164" s="27"/>
      <c r="J164" s="27"/>
      <c r="K164" s="50"/>
      <c r="L164" s="50"/>
      <c r="M164" s="50"/>
    </row>
    <row r="165" spans="1:13" s="105" customFormat="1" x14ac:dyDescent="0.2"/>
    <row r="166" spans="1:13" s="105" customFormat="1" x14ac:dyDescent="0.2"/>
    <row r="167" spans="1:13" s="105" customFormat="1" x14ac:dyDescent="0.2"/>
    <row r="168" spans="1:13" s="105" customFormat="1" x14ac:dyDescent="0.2"/>
    <row r="169" spans="1:13" s="105" customFormat="1" x14ac:dyDescent="0.2"/>
    <row r="170" spans="1:13" s="105" customFormat="1" x14ac:dyDescent="0.2"/>
    <row r="171" spans="1:13" s="105" customFormat="1" x14ac:dyDescent="0.2"/>
    <row r="172" spans="1:13" s="105" customFormat="1" x14ac:dyDescent="0.2"/>
    <row r="173" spans="1:13" s="105" customFormat="1" x14ac:dyDescent="0.2"/>
    <row r="174" spans="1:13" s="105" customFormat="1" x14ac:dyDescent="0.2"/>
    <row r="175" spans="1:13" s="101" customFormat="1" ht="14.25" x14ac:dyDescent="0.2"/>
    <row r="176" spans="1:13" s="101" customFormat="1" ht="0.95" customHeight="1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spans="2:10" s="101" customFormat="1" x14ac:dyDescent="0.25">
      <c r="B177" s="102" t="s">
        <v>248</v>
      </c>
      <c r="C177" s="103"/>
      <c r="D177" s="103"/>
      <c r="E177" s="103"/>
      <c r="F177" s="103"/>
      <c r="G177" s="103"/>
      <c r="H177" s="103"/>
      <c r="I177" s="103"/>
      <c r="J177" s="103"/>
    </row>
    <row r="178" spans="2:10" s="101" customFormat="1" x14ac:dyDescent="0.25">
      <c r="B178" s="102" t="s">
        <v>249</v>
      </c>
      <c r="C178" s="103"/>
      <c r="D178" s="103"/>
      <c r="E178" s="103"/>
      <c r="F178" s="103"/>
      <c r="G178" s="103"/>
      <c r="H178" s="103"/>
      <c r="I178" s="103"/>
      <c r="J178" s="103"/>
    </row>
    <row r="179" spans="2:10" s="105" customFormat="1" x14ac:dyDescent="0.2"/>
    <row r="180" spans="2:10" s="105" customFormat="1" x14ac:dyDescent="0.2"/>
    <row r="181" spans="2:10" s="2" customFormat="1" x14ac:dyDescent="0.2"/>
    <row r="182" spans="2:10" s="2" customFormat="1" x14ac:dyDescent="0.2"/>
    <row r="183" spans="2:10" s="2" customFormat="1" x14ac:dyDescent="0.2"/>
    <row r="184" spans="2:10" s="2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zoomScale="85" zoomScaleNormal="85" workbookViewId="0">
      <selection activeCell="B14" sqref="B14"/>
    </sheetView>
  </sheetViews>
  <sheetFormatPr baseColWidth="10" defaultRowHeight="15" x14ac:dyDescent="0.2"/>
  <cols>
    <col min="1" max="1" width="11.7109375" style="50" customWidth="1"/>
    <col min="2" max="2" width="48.7109375" style="50" customWidth="1"/>
    <col min="3" max="3" width="16.28515625" style="50" customWidth="1"/>
    <col min="4" max="9" width="15.7109375" style="50" customWidth="1"/>
    <col min="10" max="10" width="16.28515625" style="50" customWidth="1"/>
    <col min="11" max="11" width="15.7109375" style="50" customWidth="1"/>
    <col min="12" max="12" width="16.28515625" style="50" customWidth="1"/>
    <col min="13" max="13" width="10.7109375" style="50" hidden="1" customWidth="1"/>
    <col min="14" max="16384" width="11.42578125" style="50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5.75" x14ac:dyDescent="0.25">
      <c r="A3" s="65" t="s">
        <v>265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6.5" thickBot="1" x14ac:dyDescent="0.3">
      <c r="A6" s="67" t="s">
        <v>3</v>
      </c>
      <c r="B6" s="112" t="s">
        <v>4</v>
      </c>
      <c r="C6" s="67" t="s">
        <v>5</v>
      </c>
      <c r="D6" s="68" t="s">
        <v>6</v>
      </c>
      <c r="E6" s="69"/>
      <c r="F6" s="68" t="s">
        <v>7</v>
      </c>
      <c r="G6" s="69"/>
      <c r="H6" s="68" t="s">
        <v>19</v>
      </c>
      <c r="I6" s="70"/>
      <c r="J6" s="67" t="s">
        <v>5</v>
      </c>
      <c r="K6" s="112" t="s">
        <v>8</v>
      </c>
      <c r="L6" s="67" t="s">
        <v>9</v>
      </c>
      <c r="M6" s="67" t="s">
        <v>10</v>
      </c>
    </row>
    <row r="7" spans="1:13" ht="16.5" thickBot="1" x14ac:dyDescent="0.3">
      <c r="A7" s="71" t="s">
        <v>11</v>
      </c>
      <c r="B7" s="113"/>
      <c r="C7" s="71" t="s">
        <v>12</v>
      </c>
      <c r="D7" s="72" t="s">
        <v>13</v>
      </c>
      <c r="E7" s="72" t="s">
        <v>14</v>
      </c>
      <c r="F7" s="72" t="s">
        <v>13</v>
      </c>
      <c r="G7" s="72" t="s">
        <v>14</v>
      </c>
      <c r="H7" s="72" t="s">
        <v>13</v>
      </c>
      <c r="I7" s="73" t="s">
        <v>14</v>
      </c>
      <c r="J7" s="71" t="s">
        <v>15</v>
      </c>
      <c r="K7" s="113"/>
      <c r="L7" s="71" t="s">
        <v>16</v>
      </c>
      <c r="M7" s="71" t="s">
        <v>17</v>
      </c>
    </row>
    <row r="8" spans="1:13" ht="15.75" x14ac:dyDescent="0.25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5.75" x14ac:dyDescent="0.25">
      <c r="A9" s="77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ht="15.75" x14ac:dyDescent="0.25">
      <c r="A10" s="77"/>
      <c r="B10" s="77" t="s">
        <v>20</v>
      </c>
      <c r="C10" s="80">
        <f>260706.83+555061.32</f>
        <v>815768.14999999991</v>
      </c>
      <c r="D10" s="78"/>
      <c r="E10" s="78"/>
      <c r="F10" s="78"/>
      <c r="G10" s="78"/>
      <c r="H10" s="78"/>
      <c r="I10" s="78"/>
      <c r="J10" s="80">
        <f>C10+D10-E10+F10-G10+H10-I10</f>
        <v>815768.14999999991</v>
      </c>
      <c r="K10" s="80"/>
      <c r="L10" s="80">
        <f>J10-K10</f>
        <v>815768.14999999991</v>
      </c>
      <c r="M10" s="79">
        <f>K10/$K$22</f>
        <v>0</v>
      </c>
    </row>
    <row r="11" spans="1:13" ht="15.75" x14ac:dyDescent="0.25">
      <c r="A11" s="77"/>
      <c r="B11" s="77" t="s">
        <v>243</v>
      </c>
      <c r="C11" s="80">
        <f>14137.2+31598.95+16675+261097.2</f>
        <v>323508.35000000003</v>
      </c>
      <c r="D11" s="78"/>
      <c r="E11" s="78"/>
      <c r="F11" s="78"/>
      <c r="G11" s="78"/>
      <c r="H11" s="78"/>
      <c r="I11" s="78"/>
      <c r="J11" s="80">
        <f>C11+D11-E11+F11-G11+H11-I11</f>
        <v>323508.35000000003</v>
      </c>
      <c r="K11" s="80">
        <v>62411.15</v>
      </c>
      <c r="L11" s="80">
        <f>J11-K11</f>
        <v>261097.20000000004</v>
      </c>
      <c r="M11" s="79">
        <f>K11/$K$22</f>
        <v>2.3804899629373204E-2</v>
      </c>
    </row>
    <row r="12" spans="1:13" ht="15.75" x14ac:dyDescent="0.25">
      <c r="A12" s="81" t="s">
        <v>21</v>
      </c>
      <c r="B12" s="81" t="s">
        <v>22</v>
      </c>
      <c r="C12" s="80">
        <v>538844.57000000007</v>
      </c>
      <c r="D12" s="80"/>
      <c r="E12" s="80">
        <v>495480.33</v>
      </c>
      <c r="F12" s="80"/>
      <c r="G12" s="80"/>
      <c r="H12" s="80"/>
      <c r="I12" s="80"/>
      <c r="J12" s="80">
        <f t="shared" ref="J12:J21" si="0">C12+D12-E12+F12-G12+H12-I12</f>
        <v>43364.240000000049</v>
      </c>
      <c r="K12" s="80">
        <v>22200</v>
      </c>
      <c r="L12" s="80">
        <f t="shared" ref="L12:L21" si="1">J12-K12</f>
        <v>21164.240000000049</v>
      </c>
      <c r="M12" s="79">
        <f t="shared" ref="M12:M21" si="2">K12/$K$22</f>
        <v>8.4675378000899689E-3</v>
      </c>
    </row>
    <row r="13" spans="1:13" ht="15.75" hidden="1" customHeight="1" x14ac:dyDescent="0.25">
      <c r="A13" s="81" t="s">
        <v>35</v>
      </c>
      <c r="B13" s="81" t="s">
        <v>36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  <c r="K13" s="80"/>
      <c r="L13" s="80">
        <f t="shared" si="1"/>
        <v>0</v>
      </c>
      <c r="M13" s="79">
        <f t="shared" si="2"/>
        <v>0</v>
      </c>
    </row>
    <row r="14" spans="1:13" ht="15.75" x14ac:dyDescent="0.25">
      <c r="A14" s="81" t="s">
        <v>23</v>
      </c>
      <c r="B14" s="81" t="s">
        <v>24</v>
      </c>
      <c r="C14" s="80">
        <v>65000</v>
      </c>
      <c r="D14" s="80"/>
      <c r="E14" s="80"/>
      <c r="F14" s="80"/>
      <c r="G14" s="80"/>
      <c r="H14" s="80"/>
      <c r="I14" s="80"/>
      <c r="J14" s="80">
        <f t="shared" si="0"/>
        <v>65000</v>
      </c>
      <c r="K14" s="80">
        <f>910+11999</f>
        <v>12909</v>
      </c>
      <c r="L14" s="80">
        <f t="shared" si="1"/>
        <v>52091</v>
      </c>
      <c r="M14" s="79">
        <f t="shared" si="2"/>
        <v>4.9237588045658292E-3</v>
      </c>
    </row>
    <row r="15" spans="1:13" ht="15.75" x14ac:dyDescent="0.25">
      <c r="A15" s="81" t="s">
        <v>25</v>
      </c>
      <c r="B15" s="81" t="s">
        <v>26</v>
      </c>
      <c r="C15" s="80">
        <v>3500</v>
      </c>
      <c r="D15" s="80"/>
      <c r="E15" s="80"/>
      <c r="F15" s="80"/>
      <c r="G15" s="80"/>
      <c r="H15" s="80"/>
      <c r="I15" s="80"/>
      <c r="J15" s="80">
        <f t="shared" si="0"/>
        <v>3500</v>
      </c>
      <c r="K15" s="80">
        <v>0</v>
      </c>
      <c r="L15" s="80">
        <f t="shared" si="1"/>
        <v>3500</v>
      </c>
      <c r="M15" s="79">
        <f t="shared" si="2"/>
        <v>0</v>
      </c>
    </row>
    <row r="16" spans="1:13" ht="15.75" x14ac:dyDescent="0.25">
      <c r="A16" s="81">
        <v>15.1</v>
      </c>
      <c r="B16" s="81" t="s">
        <v>27</v>
      </c>
      <c r="C16" s="80">
        <v>3000</v>
      </c>
      <c r="D16" s="80"/>
      <c r="E16" s="80"/>
      <c r="F16" s="80"/>
      <c r="G16" s="80"/>
      <c r="H16" s="80"/>
      <c r="I16" s="80"/>
      <c r="J16" s="80">
        <f t="shared" si="0"/>
        <v>3000</v>
      </c>
      <c r="K16" s="80">
        <f>889.28+4065.47</f>
        <v>4954.75</v>
      </c>
      <c r="L16" s="80">
        <f t="shared" si="1"/>
        <v>-1954.75</v>
      </c>
      <c r="M16" s="79">
        <f t="shared" si="2"/>
        <v>1.8898438249998098E-3</v>
      </c>
    </row>
    <row r="17" spans="1:13" ht="15.75" x14ac:dyDescent="0.25">
      <c r="A17" s="81" t="s">
        <v>28</v>
      </c>
      <c r="B17" s="81" t="s">
        <v>29</v>
      </c>
      <c r="C17" s="80">
        <v>2841029.1</v>
      </c>
      <c r="D17" s="80">
        <v>35865.57</v>
      </c>
      <c r="E17" s="80"/>
      <c r="F17" s="80"/>
      <c r="G17" s="80"/>
      <c r="H17" s="80"/>
      <c r="I17" s="80"/>
      <c r="J17" s="80">
        <f t="shared" si="0"/>
        <v>2876894.67</v>
      </c>
      <c r="K17" s="80">
        <f>357357.79+1394481.56</f>
        <v>1751839.35</v>
      </c>
      <c r="L17" s="80">
        <f t="shared" si="1"/>
        <v>1125055.3199999998</v>
      </c>
      <c r="M17" s="79">
        <f t="shared" si="2"/>
        <v>0.6681876538653172</v>
      </c>
    </row>
    <row r="18" spans="1:13" ht="15.75" x14ac:dyDescent="0.25">
      <c r="A18" s="81" t="s">
        <v>30</v>
      </c>
      <c r="B18" s="81" t="s">
        <v>39</v>
      </c>
      <c r="C18" s="80">
        <v>4953429.6500000004</v>
      </c>
      <c r="D18" s="80"/>
      <c r="E18" s="80"/>
      <c r="F18" s="80"/>
      <c r="G18" s="80"/>
      <c r="H18" s="80"/>
      <c r="I18" s="80"/>
      <c r="J18" s="80">
        <f t="shared" si="0"/>
        <v>4953429.6500000004</v>
      </c>
      <c r="K18" s="80">
        <v>0</v>
      </c>
      <c r="L18" s="80">
        <f t="shared" si="1"/>
        <v>4953429.6500000004</v>
      </c>
      <c r="M18" s="79">
        <f t="shared" si="2"/>
        <v>0</v>
      </c>
    </row>
    <row r="19" spans="1:13" ht="15.75" x14ac:dyDescent="0.25">
      <c r="A19" s="81" t="s">
        <v>31</v>
      </c>
      <c r="B19" s="81" t="s">
        <v>32</v>
      </c>
      <c r="C19" s="80">
        <v>1764127.77</v>
      </c>
      <c r="D19" s="80"/>
      <c r="E19" s="80">
        <v>559498.5</v>
      </c>
      <c r="F19" s="80"/>
      <c r="G19" s="80"/>
      <c r="H19" s="80"/>
      <c r="I19" s="80"/>
      <c r="J19" s="80">
        <f t="shared" si="0"/>
        <v>1204629.27</v>
      </c>
      <c r="K19" s="80">
        <f>674132.45+48932.47</f>
        <v>723064.91999999993</v>
      </c>
      <c r="L19" s="80">
        <f t="shared" si="1"/>
        <v>481564.35000000009</v>
      </c>
      <c r="M19" s="79">
        <f t="shared" si="2"/>
        <v>0.2757918712621184</v>
      </c>
    </row>
    <row r="20" spans="1:13" ht="15.75" x14ac:dyDescent="0.25">
      <c r="A20" s="81" t="s">
        <v>33</v>
      </c>
      <c r="B20" s="81" t="s">
        <v>34</v>
      </c>
      <c r="C20" s="80">
        <v>20000</v>
      </c>
      <c r="D20" s="80"/>
      <c r="E20" s="80"/>
      <c r="F20" s="80"/>
      <c r="G20" s="80"/>
      <c r="H20" s="80"/>
      <c r="I20" s="80"/>
      <c r="J20" s="80">
        <f t="shared" si="0"/>
        <v>20000</v>
      </c>
      <c r="K20" s="80">
        <v>0</v>
      </c>
      <c r="L20" s="80">
        <f t="shared" si="1"/>
        <v>20000</v>
      </c>
      <c r="M20" s="79">
        <f t="shared" si="2"/>
        <v>0</v>
      </c>
    </row>
    <row r="21" spans="1:13" ht="16.5" thickBot="1" x14ac:dyDescent="0.3">
      <c r="A21" s="82" t="s">
        <v>38</v>
      </c>
      <c r="B21" s="82" t="s">
        <v>40</v>
      </c>
      <c r="C21" s="83">
        <v>132000</v>
      </c>
      <c r="D21" s="83"/>
      <c r="E21" s="83"/>
      <c r="F21" s="83"/>
      <c r="G21" s="83"/>
      <c r="H21" s="83"/>
      <c r="I21" s="83"/>
      <c r="J21" s="80">
        <f t="shared" si="0"/>
        <v>132000</v>
      </c>
      <c r="K21" s="80">
        <v>44398.32</v>
      </c>
      <c r="L21" s="80">
        <f t="shared" si="1"/>
        <v>87601.68</v>
      </c>
      <c r="M21" s="79">
        <f t="shared" si="2"/>
        <v>1.6934434813535609E-2</v>
      </c>
    </row>
    <row r="22" spans="1:13" ht="16.5" thickBot="1" x14ac:dyDescent="0.3">
      <c r="A22" s="84"/>
      <c r="B22" s="85" t="s">
        <v>41</v>
      </c>
      <c r="C22" s="86">
        <f>SUM(C10:C21)</f>
        <v>11460207.59</v>
      </c>
      <c r="D22" s="86">
        <f t="shared" ref="D22:I22" si="3">SUM(D11:D21)</f>
        <v>35865.57</v>
      </c>
      <c r="E22" s="86">
        <f t="shared" si="3"/>
        <v>1054978.83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0</v>
      </c>
      <c r="J22" s="86">
        <f>SUM(J10:J21)</f>
        <v>10441094.33</v>
      </c>
      <c r="K22" s="86">
        <f>SUM(K10:K21)</f>
        <v>2621777.4899999998</v>
      </c>
      <c r="L22" s="86">
        <f t="shared" ref="L22" si="4">SUM(L10:L21)</f>
        <v>7819316.8399999999</v>
      </c>
      <c r="M22" s="79"/>
    </row>
    <row r="23" spans="1:13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ht="15.75" x14ac:dyDescent="0.25">
      <c r="A24" s="77" t="s">
        <v>42</v>
      </c>
      <c r="B24" s="77" t="s">
        <v>43</v>
      </c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90"/>
    </row>
    <row r="25" spans="1:13" ht="15.75" x14ac:dyDescent="0.25">
      <c r="A25" s="77"/>
      <c r="B25" s="77"/>
      <c r="C25" s="78"/>
      <c r="D25" s="80"/>
      <c r="E25" s="80"/>
      <c r="F25" s="80"/>
      <c r="G25" s="80"/>
      <c r="H25" s="80"/>
      <c r="I25" s="80"/>
      <c r="J25" s="80"/>
      <c r="K25" s="80"/>
      <c r="L25" s="80"/>
      <c r="M25" s="90"/>
    </row>
    <row r="26" spans="1:13" ht="15.75" x14ac:dyDescent="0.25">
      <c r="A26" s="77"/>
      <c r="B26" s="77"/>
      <c r="C26" s="78"/>
      <c r="D26" s="80"/>
      <c r="E26" s="80"/>
      <c r="F26" s="80"/>
      <c r="G26" s="80"/>
      <c r="H26" s="80"/>
      <c r="I26" s="80"/>
      <c r="J26" s="80"/>
      <c r="K26" s="80"/>
      <c r="L26" s="80"/>
      <c r="M26" s="90"/>
    </row>
    <row r="27" spans="1:13" ht="15.75" x14ac:dyDescent="0.25">
      <c r="A27" s="91">
        <v>0</v>
      </c>
      <c r="B27" s="92" t="s">
        <v>44</v>
      </c>
      <c r="C27" s="78"/>
      <c r="D27" s="80"/>
      <c r="E27" s="80"/>
      <c r="F27" s="80"/>
      <c r="G27" s="80"/>
      <c r="H27" s="80"/>
      <c r="I27" s="80"/>
      <c r="J27" s="80"/>
      <c r="K27" s="80"/>
      <c r="L27" s="80"/>
      <c r="M27" s="90"/>
    </row>
    <row r="28" spans="1:13" x14ac:dyDescent="0.2">
      <c r="A28" s="93" t="s">
        <v>45</v>
      </c>
      <c r="B28" s="81" t="s">
        <v>46</v>
      </c>
      <c r="C28" s="80">
        <v>805853.10000000009</v>
      </c>
      <c r="D28" s="80"/>
      <c r="E28" s="80"/>
      <c r="F28" s="80"/>
      <c r="G28" s="80"/>
      <c r="H28" s="80"/>
      <c r="I28" s="80"/>
      <c r="J28" s="80">
        <f t="shared" ref="J28:J39" si="5">C28+D28-E28+F28-G28+H28-I28</f>
        <v>805853.10000000009</v>
      </c>
      <c r="K28" s="80">
        <v>444171</v>
      </c>
      <c r="L28" s="80">
        <f t="shared" ref="L28:L93" si="6">J28-K28</f>
        <v>361682.10000000009</v>
      </c>
      <c r="M28" s="90">
        <f t="shared" ref="M28:M39" si="7">K28/$K$137</f>
        <v>0.2262620796473839</v>
      </c>
    </row>
    <row r="29" spans="1:13" x14ac:dyDescent="0.2">
      <c r="A29" s="93" t="s">
        <v>47</v>
      </c>
      <c r="B29" s="81" t="s">
        <v>48</v>
      </c>
      <c r="C29" s="80">
        <v>4500</v>
      </c>
      <c r="D29" s="80"/>
      <c r="E29" s="80"/>
      <c r="F29" s="80"/>
      <c r="G29" s="80"/>
      <c r="H29" s="80"/>
      <c r="I29" s="80"/>
      <c r="J29" s="80">
        <f t="shared" si="5"/>
        <v>4500</v>
      </c>
      <c r="K29" s="80">
        <v>2625</v>
      </c>
      <c r="L29" s="80">
        <f t="shared" si="6"/>
        <v>1875</v>
      </c>
      <c r="M29" s="90">
        <f t="shared" si="7"/>
        <v>1.3371831098256814E-3</v>
      </c>
    </row>
    <row r="30" spans="1:13" x14ac:dyDescent="0.2">
      <c r="A30" s="93" t="s">
        <v>49</v>
      </c>
      <c r="B30" s="81" t="s">
        <v>50</v>
      </c>
      <c r="C30" s="80">
        <v>107850</v>
      </c>
      <c r="D30" s="80"/>
      <c r="E30" s="80"/>
      <c r="F30" s="80"/>
      <c r="G30" s="80"/>
      <c r="H30" s="80"/>
      <c r="I30" s="80"/>
      <c r="J30" s="80">
        <f t="shared" si="5"/>
        <v>107850</v>
      </c>
      <c r="K30" s="80">
        <v>54250</v>
      </c>
      <c r="L30" s="80">
        <f t="shared" si="6"/>
        <v>53600</v>
      </c>
      <c r="M30" s="90">
        <f t="shared" si="7"/>
        <v>2.7635117603064082E-2</v>
      </c>
    </row>
    <row r="31" spans="1:13" ht="15" hidden="1" customHeight="1" x14ac:dyDescent="0.2">
      <c r="A31" s="93" t="s">
        <v>51</v>
      </c>
      <c r="B31" s="81" t="s">
        <v>52</v>
      </c>
      <c r="C31" s="80">
        <v>0</v>
      </c>
      <c r="D31" s="80"/>
      <c r="E31" s="80"/>
      <c r="F31" s="80"/>
      <c r="G31" s="80"/>
      <c r="H31" s="80"/>
      <c r="I31" s="80"/>
      <c r="J31" s="80">
        <f t="shared" si="5"/>
        <v>0</v>
      </c>
      <c r="K31" s="80">
        <v>0</v>
      </c>
      <c r="L31" s="80">
        <f t="shared" si="6"/>
        <v>0</v>
      </c>
      <c r="M31" s="90">
        <f t="shared" si="7"/>
        <v>0</v>
      </c>
    </row>
    <row r="32" spans="1:13" ht="15" hidden="1" customHeight="1" x14ac:dyDescent="0.2">
      <c r="A32" s="93" t="s">
        <v>53</v>
      </c>
      <c r="B32" s="81" t="s">
        <v>52</v>
      </c>
      <c r="C32" s="80">
        <v>0</v>
      </c>
      <c r="D32" s="80"/>
      <c r="E32" s="80"/>
      <c r="F32" s="80"/>
      <c r="G32" s="80"/>
      <c r="H32" s="80"/>
      <c r="I32" s="80"/>
      <c r="J32" s="80">
        <f t="shared" si="5"/>
        <v>0</v>
      </c>
      <c r="K32" s="80">
        <v>0</v>
      </c>
      <c r="L32" s="80">
        <f t="shared" si="6"/>
        <v>0</v>
      </c>
      <c r="M32" s="90">
        <f t="shared" si="7"/>
        <v>0</v>
      </c>
    </row>
    <row r="33" spans="1:13" x14ac:dyDescent="0.2">
      <c r="A33" s="93" t="s">
        <v>54</v>
      </c>
      <c r="B33" s="81" t="s">
        <v>55</v>
      </c>
      <c r="C33" s="80">
        <v>276090.01</v>
      </c>
      <c r="D33" s="80"/>
      <c r="E33" s="80"/>
      <c r="F33" s="80"/>
      <c r="G33" s="80"/>
      <c r="H33" s="80"/>
      <c r="I33" s="80"/>
      <c r="J33" s="80">
        <f t="shared" si="5"/>
        <v>276090.01</v>
      </c>
      <c r="K33" s="80">
        <v>9549.48</v>
      </c>
      <c r="L33" s="80">
        <f t="shared" si="6"/>
        <v>266540.53000000003</v>
      </c>
      <c r="M33" s="90">
        <f t="shared" si="7"/>
        <v>4.864534614711675E-3</v>
      </c>
    </row>
    <row r="34" spans="1:13" x14ac:dyDescent="0.2">
      <c r="A34" s="93" t="s">
        <v>56</v>
      </c>
      <c r="B34" s="81" t="s">
        <v>57</v>
      </c>
      <c r="C34" s="80">
        <v>42755.839999999997</v>
      </c>
      <c r="D34" s="80"/>
      <c r="E34" s="80"/>
      <c r="F34" s="80"/>
      <c r="G34" s="80"/>
      <c r="H34" s="80"/>
      <c r="I34" s="80"/>
      <c r="J34" s="80">
        <f t="shared" si="5"/>
        <v>42755.839999999997</v>
      </c>
      <c r="K34" s="80">
        <v>14851.089999999998</v>
      </c>
      <c r="L34" s="80">
        <f t="shared" si="6"/>
        <v>27904.75</v>
      </c>
      <c r="M34" s="90">
        <f t="shared" si="7"/>
        <v>7.5651911278099343E-3</v>
      </c>
    </row>
    <row r="35" spans="1:13" x14ac:dyDescent="0.2">
      <c r="A35" s="93" t="s">
        <v>58</v>
      </c>
      <c r="B35" s="81" t="s">
        <v>59</v>
      </c>
      <c r="C35" s="80">
        <v>90546.57</v>
      </c>
      <c r="D35" s="80"/>
      <c r="E35" s="80"/>
      <c r="F35" s="80"/>
      <c r="G35" s="80"/>
      <c r="H35" s="80"/>
      <c r="I35" s="80"/>
      <c r="J35" s="80">
        <f t="shared" si="5"/>
        <v>90546.57</v>
      </c>
      <c r="K35" s="80">
        <v>48981.600000000006</v>
      </c>
      <c r="L35" s="80">
        <f t="shared" si="6"/>
        <v>41564.97</v>
      </c>
      <c r="M35" s="90">
        <f t="shared" si="7"/>
        <v>2.4951378366566707E-2</v>
      </c>
    </row>
    <row r="36" spans="1:13" x14ac:dyDescent="0.2">
      <c r="A36" s="93" t="s">
        <v>60</v>
      </c>
      <c r="B36" s="81" t="s">
        <v>61</v>
      </c>
      <c r="C36" s="80">
        <v>8486.09</v>
      </c>
      <c r="D36" s="80"/>
      <c r="E36" s="80"/>
      <c r="F36" s="80"/>
      <c r="G36" s="80"/>
      <c r="H36" s="80"/>
      <c r="I36" s="80"/>
      <c r="J36" s="80">
        <f t="shared" si="5"/>
        <v>8486.09</v>
      </c>
      <c r="K36" s="80">
        <v>4590.46</v>
      </c>
      <c r="L36" s="80">
        <f t="shared" si="6"/>
        <v>3895.63</v>
      </c>
      <c r="M36" s="90">
        <f t="shared" si="7"/>
        <v>2.3383945060306277E-3</v>
      </c>
    </row>
    <row r="37" spans="1:13" x14ac:dyDescent="0.2">
      <c r="A37" s="93" t="s">
        <v>62</v>
      </c>
      <c r="B37" s="81" t="s">
        <v>63</v>
      </c>
      <c r="C37" s="80">
        <v>74453</v>
      </c>
      <c r="D37" s="80"/>
      <c r="E37" s="80"/>
      <c r="F37" s="80"/>
      <c r="G37" s="80"/>
      <c r="H37" s="80"/>
      <c r="I37" s="80"/>
      <c r="J37" s="80">
        <f t="shared" si="5"/>
        <v>74453</v>
      </c>
      <c r="K37" s="80">
        <v>0</v>
      </c>
      <c r="L37" s="80">
        <f t="shared" si="6"/>
        <v>74453</v>
      </c>
      <c r="M37" s="90">
        <f t="shared" si="7"/>
        <v>0</v>
      </c>
    </row>
    <row r="38" spans="1:13" x14ac:dyDescent="0.2">
      <c r="A38" s="93" t="s">
        <v>64</v>
      </c>
      <c r="B38" s="81" t="s">
        <v>65</v>
      </c>
      <c r="C38" s="80">
        <v>74453</v>
      </c>
      <c r="D38" s="80"/>
      <c r="E38" s="80"/>
      <c r="F38" s="80"/>
      <c r="G38" s="80"/>
      <c r="H38" s="80"/>
      <c r="I38" s="80"/>
      <c r="J38" s="80">
        <f t="shared" si="5"/>
        <v>74453</v>
      </c>
      <c r="K38" s="80">
        <v>65494.67</v>
      </c>
      <c r="L38" s="80">
        <f t="shared" si="6"/>
        <v>8958.3300000000017</v>
      </c>
      <c r="M38" s="90">
        <f t="shared" si="7"/>
        <v>3.3363187240993054E-2</v>
      </c>
    </row>
    <row r="39" spans="1:13" x14ac:dyDescent="0.2">
      <c r="A39" s="93" t="s">
        <v>66</v>
      </c>
      <c r="B39" s="81" t="s">
        <v>67</v>
      </c>
      <c r="C39" s="80">
        <v>4400</v>
      </c>
      <c r="D39" s="80"/>
      <c r="E39" s="80"/>
      <c r="F39" s="80"/>
      <c r="G39" s="80"/>
      <c r="H39" s="80"/>
      <c r="I39" s="80"/>
      <c r="J39" s="80">
        <f t="shared" si="5"/>
        <v>4400</v>
      </c>
      <c r="K39" s="80">
        <v>0</v>
      </c>
      <c r="L39" s="80">
        <f t="shared" si="6"/>
        <v>4400</v>
      </c>
      <c r="M39" s="90">
        <f t="shared" si="7"/>
        <v>0</v>
      </c>
    </row>
    <row r="40" spans="1:13" x14ac:dyDescent="0.2">
      <c r="A40" s="93"/>
      <c r="B40" s="81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0"/>
    </row>
    <row r="41" spans="1:13" x14ac:dyDescent="0.2">
      <c r="A41" s="93"/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0"/>
    </row>
    <row r="42" spans="1:13" ht="15.75" x14ac:dyDescent="0.25">
      <c r="A42" s="91">
        <v>1</v>
      </c>
      <c r="B42" s="92" t="s">
        <v>68</v>
      </c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90"/>
    </row>
    <row r="43" spans="1:13" x14ac:dyDescent="0.2">
      <c r="A43" s="93" t="s">
        <v>69</v>
      </c>
      <c r="B43" s="81" t="s">
        <v>70</v>
      </c>
      <c r="C43" s="80">
        <v>11725</v>
      </c>
      <c r="D43" s="80">
        <v>2700</v>
      </c>
      <c r="E43" s="80"/>
      <c r="F43" s="80"/>
      <c r="G43" s="80"/>
      <c r="H43" s="80"/>
      <c r="I43" s="80"/>
      <c r="J43" s="80">
        <f t="shared" ref="J43:J107" si="8">C43+D43-E43+F43-G43+H43-I43</f>
        <v>14425</v>
      </c>
      <c r="K43" s="80">
        <v>7363.92</v>
      </c>
      <c r="L43" s="80">
        <f t="shared" si="6"/>
        <v>7061.08</v>
      </c>
      <c r="M43" s="90">
        <f t="shared" ref="M43:M76" si="9">K43/$K$137</f>
        <v>3.7512035985171549E-3</v>
      </c>
    </row>
    <row r="44" spans="1:13" x14ac:dyDescent="0.2">
      <c r="A44" s="93" t="s">
        <v>71</v>
      </c>
      <c r="B44" s="81" t="s">
        <v>72</v>
      </c>
      <c r="C44" s="80">
        <v>30227.33</v>
      </c>
      <c r="D44" s="80"/>
      <c r="E44" s="80"/>
      <c r="F44" s="80"/>
      <c r="G44" s="80"/>
      <c r="H44" s="80"/>
      <c r="I44" s="80"/>
      <c r="J44" s="80">
        <f t="shared" si="8"/>
        <v>30227.33</v>
      </c>
      <c r="K44" s="80">
        <v>15003</v>
      </c>
      <c r="L44" s="80">
        <f t="shared" si="6"/>
        <v>15224.330000000002</v>
      </c>
      <c r="M44" s="90">
        <f t="shared" si="9"/>
        <v>7.6425745511294087E-3</v>
      </c>
    </row>
    <row r="45" spans="1:13" x14ac:dyDescent="0.2">
      <c r="A45" s="93" t="s">
        <v>73</v>
      </c>
      <c r="B45" s="81" t="s">
        <v>74</v>
      </c>
      <c r="C45" s="80">
        <v>500</v>
      </c>
      <c r="D45" s="80"/>
      <c r="E45" s="80"/>
      <c r="F45" s="80"/>
      <c r="G45" s="80"/>
      <c r="H45" s="80"/>
      <c r="I45" s="80"/>
      <c r="J45" s="80">
        <f t="shared" si="8"/>
        <v>500</v>
      </c>
      <c r="K45" s="80">
        <v>30</v>
      </c>
      <c r="L45" s="80">
        <f t="shared" si="6"/>
        <v>470</v>
      </c>
      <c r="M45" s="90">
        <f t="shared" si="9"/>
        <v>1.5282092683722073E-5</v>
      </c>
    </row>
    <row r="46" spans="1:13" x14ac:dyDescent="0.2">
      <c r="A46" s="93" t="s">
        <v>75</v>
      </c>
      <c r="B46" s="81" t="s">
        <v>76</v>
      </c>
      <c r="C46" s="80">
        <v>7000</v>
      </c>
      <c r="D46" s="80"/>
      <c r="E46" s="80"/>
      <c r="F46" s="80"/>
      <c r="G46" s="80"/>
      <c r="H46" s="80"/>
      <c r="I46" s="80"/>
      <c r="J46" s="80">
        <f t="shared" si="8"/>
        <v>7000</v>
      </c>
      <c r="K46" s="80">
        <v>4330</v>
      </c>
      <c r="L46" s="80">
        <f t="shared" si="6"/>
        <v>2670</v>
      </c>
      <c r="M46" s="90">
        <f t="shared" si="9"/>
        <v>2.2057153773505527E-3</v>
      </c>
    </row>
    <row r="47" spans="1:13" x14ac:dyDescent="0.2">
      <c r="A47" s="93" t="s">
        <v>77</v>
      </c>
      <c r="B47" s="81" t="s">
        <v>78</v>
      </c>
      <c r="C47" s="80">
        <v>13750</v>
      </c>
      <c r="D47" s="80"/>
      <c r="E47" s="80"/>
      <c r="F47" s="80"/>
      <c r="G47" s="80"/>
      <c r="H47" s="80"/>
      <c r="I47" s="80"/>
      <c r="J47" s="80">
        <f t="shared" si="8"/>
        <v>13750</v>
      </c>
      <c r="K47" s="80">
        <v>9420.5</v>
      </c>
      <c r="L47" s="80">
        <f t="shared" si="6"/>
        <v>4329.5</v>
      </c>
      <c r="M47" s="90">
        <f t="shared" si="9"/>
        <v>4.7988318042334601E-3</v>
      </c>
    </row>
    <row r="48" spans="1:13" x14ac:dyDescent="0.2">
      <c r="A48" s="93" t="s">
        <v>79</v>
      </c>
      <c r="B48" s="81" t="s">
        <v>80</v>
      </c>
      <c r="C48" s="80">
        <v>1669933.26</v>
      </c>
      <c r="D48" s="80"/>
      <c r="E48" s="80">
        <v>784576.06</v>
      </c>
      <c r="F48" s="80"/>
      <c r="G48" s="80"/>
      <c r="H48" s="80"/>
      <c r="I48" s="80"/>
      <c r="J48" s="80">
        <f t="shared" si="8"/>
        <v>885357.2</v>
      </c>
      <c r="K48" s="80">
        <v>423310.56</v>
      </c>
      <c r="L48" s="80">
        <f t="shared" si="6"/>
        <v>462046.63999999996</v>
      </c>
      <c r="M48" s="90">
        <f t="shared" si="9"/>
        <v>0.21563570706394314</v>
      </c>
    </row>
    <row r="49" spans="1:13" ht="15" hidden="1" customHeight="1" x14ac:dyDescent="0.2">
      <c r="A49" s="93" t="s">
        <v>81</v>
      </c>
      <c r="B49" s="81" t="s">
        <v>82</v>
      </c>
      <c r="C49" s="80">
        <v>0</v>
      </c>
      <c r="D49" s="80" t="b">
        <v>0</v>
      </c>
      <c r="E49" s="80" t="b">
        <v>0</v>
      </c>
      <c r="F49" s="80"/>
      <c r="G49" s="80"/>
      <c r="H49" s="80"/>
      <c r="I49" s="80"/>
      <c r="J49" s="80">
        <f t="shared" si="8"/>
        <v>0</v>
      </c>
      <c r="K49" s="80">
        <v>0</v>
      </c>
      <c r="L49" s="80">
        <f t="shared" si="6"/>
        <v>0</v>
      </c>
      <c r="M49" s="90">
        <f t="shared" si="9"/>
        <v>0</v>
      </c>
    </row>
    <row r="50" spans="1:13" ht="15" hidden="1" customHeight="1" x14ac:dyDescent="0.2">
      <c r="A50" s="93" t="s">
        <v>83</v>
      </c>
      <c r="B50" s="81" t="s">
        <v>84</v>
      </c>
      <c r="C50" s="80">
        <v>0</v>
      </c>
      <c r="D50" s="80" t="b">
        <v>0</v>
      </c>
      <c r="E50" s="80" t="b">
        <v>0</v>
      </c>
      <c r="F50" s="80"/>
      <c r="G50" s="80"/>
      <c r="H50" s="80"/>
      <c r="I50" s="80"/>
      <c r="J50" s="80">
        <f t="shared" si="8"/>
        <v>0</v>
      </c>
      <c r="K50" s="80">
        <v>0</v>
      </c>
      <c r="L50" s="80">
        <f t="shared" si="6"/>
        <v>0</v>
      </c>
      <c r="M50" s="90">
        <f t="shared" si="9"/>
        <v>0</v>
      </c>
    </row>
    <row r="51" spans="1:13" x14ac:dyDescent="0.2">
      <c r="A51" s="93" t="s">
        <v>85</v>
      </c>
      <c r="B51" s="81" t="s">
        <v>86</v>
      </c>
      <c r="C51" s="80">
        <v>125004.8</v>
      </c>
      <c r="D51" s="80"/>
      <c r="E51" s="80">
        <v>33600</v>
      </c>
      <c r="F51" s="80">
        <v>65175</v>
      </c>
      <c r="G51" s="80"/>
      <c r="H51" s="80"/>
      <c r="I51" s="80"/>
      <c r="J51" s="80">
        <f t="shared" si="8"/>
        <v>156579.79999999999</v>
      </c>
      <c r="K51" s="80">
        <v>110521.92</v>
      </c>
      <c r="L51" s="80">
        <f t="shared" si="6"/>
        <v>46057.87999999999</v>
      </c>
      <c r="M51" s="90">
        <f t="shared" si="9"/>
        <v>5.630020750076388E-2</v>
      </c>
    </row>
    <row r="52" spans="1:13" x14ac:dyDescent="0.2">
      <c r="A52" s="93" t="s">
        <v>87</v>
      </c>
      <c r="B52" s="81" t="s">
        <v>88</v>
      </c>
      <c r="C52" s="80">
        <v>579657.19999999995</v>
      </c>
      <c r="D52" s="80"/>
      <c r="E52" s="80">
        <v>200937.19999999995</v>
      </c>
      <c r="F52" s="80"/>
      <c r="G52" s="80"/>
      <c r="H52" s="80"/>
      <c r="I52" s="80"/>
      <c r="J52" s="80">
        <f t="shared" si="8"/>
        <v>378720</v>
      </c>
      <c r="K52" s="80">
        <v>133516.32</v>
      </c>
      <c r="L52" s="80">
        <f t="shared" si="6"/>
        <v>245203.68</v>
      </c>
      <c r="M52" s="90">
        <f t="shared" si="9"/>
        <v>6.8013625900983171E-2</v>
      </c>
    </row>
    <row r="53" spans="1:13" x14ac:dyDescent="0.2">
      <c r="A53" s="93" t="s">
        <v>89</v>
      </c>
      <c r="B53" s="81" t="s">
        <v>90</v>
      </c>
      <c r="C53" s="80">
        <v>9000</v>
      </c>
      <c r="D53" s="80"/>
      <c r="E53" s="80"/>
      <c r="F53" s="80"/>
      <c r="G53" s="80"/>
      <c r="H53" s="80"/>
      <c r="I53" s="80"/>
      <c r="J53" s="80">
        <f t="shared" si="8"/>
        <v>9000</v>
      </c>
      <c r="K53" s="80">
        <v>9000</v>
      </c>
      <c r="L53" s="80">
        <f t="shared" si="6"/>
        <v>0</v>
      </c>
      <c r="M53" s="90">
        <f t="shared" si="9"/>
        <v>4.5846278051166218E-3</v>
      </c>
    </row>
    <row r="54" spans="1:13" x14ac:dyDescent="0.2">
      <c r="A54" s="93" t="s">
        <v>91</v>
      </c>
      <c r="B54" s="81" t="s">
        <v>92</v>
      </c>
      <c r="C54" s="80">
        <v>22500</v>
      </c>
      <c r="D54" s="80">
        <v>20000</v>
      </c>
      <c r="E54" s="80"/>
      <c r="F54" s="80"/>
      <c r="G54" s="80"/>
      <c r="H54" s="80"/>
      <c r="I54" s="80"/>
      <c r="J54" s="80">
        <f t="shared" si="8"/>
        <v>42500</v>
      </c>
      <c r="K54" s="80">
        <v>44907.61</v>
      </c>
      <c r="L54" s="80">
        <f t="shared" si="6"/>
        <v>-2407.6100000000006</v>
      </c>
      <c r="M54" s="90">
        <f t="shared" si="9"/>
        <v>2.2876075274148141E-2</v>
      </c>
    </row>
    <row r="55" spans="1:13" x14ac:dyDescent="0.2">
      <c r="A55" s="93" t="s">
        <v>93</v>
      </c>
      <c r="B55" s="81" t="s">
        <v>94</v>
      </c>
      <c r="C55" s="80">
        <v>71000</v>
      </c>
      <c r="D55" s="80"/>
      <c r="E55" s="80"/>
      <c r="F55" s="80"/>
      <c r="G55" s="80"/>
      <c r="H55" s="80"/>
      <c r="I55" s="80"/>
      <c r="J55" s="80">
        <f t="shared" si="8"/>
        <v>71000</v>
      </c>
      <c r="K55" s="80">
        <v>41160</v>
      </c>
      <c r="L55" s="80">
        <f t="shared" si="6"/>
        <v>29840</v>
      </c>
      <c r="M55" s="90">
        <f t="shared" si="9"/>
        <v>2.0967031162066684E-2</v>
      </c>
    </row>
    <row r="56" spans="1:13" ht="15" hidden="1" customHeight="1" x14ac:dyDescent="0.2">
      <c r="A56" s="93" t="s">
        <v>95</v>
      </c>
      <c r="B56" s="81" t="s">
        <v>96</v>
      </c>
      <c r="C56" s="80">
        <v>0</v>
      </c>
      <c r="D56" s="80"/>
      <c r="E56" s="80"/>
      <c r="F56" s="80"/>
      <c r="G56" s="80"/>
      <c r="H56" s="80"/>
      <c r="I56" s="80"/>
      <c r="J56" s="80">
        <f t="shared" si="8"/>
        <v>0</v>
      </c>
      <c r="K56" s="80">
        <v>0</v>
      </c>
      <c r="L56" s="80">
        <f t="shared" si="6"/>
        <v>0</v>
      </c>
      <c r="M56" s="90">
        <f t="shared" si="9"/>
        <v>0</v>
      </c>
    </row>
    <row r="57" spans="1:13" x14ac:dyDescent="0.2">
      <c r="A57" s="93" t="s">
        <v>97</v>
      </c>
      <c r="B57" s="81" t="s">
        <v>98</v>
      </c>
      <c r="C57" s="80">
        <v>5000</v>
      </c>
      <c r="D57" s="80"/>
      <c r="E57" s="80"/>
      <c r="F57" s="80"/>
      <c r="G57" s="80"/>
      <c r="H57" s="80"/>
      <c r="I57" s="80"/>
      <c r="J57" s="80">
        <f t="shared" si="8"/>
        <v>5000</v>
      </c>
      <c r="K57" s="80">
        <v>1454</v>
      </c>
      <c r="L57" s="80">
        <f t="shared" si="6"/>
        <v>3546</v>
      </c>
      <c r="M57" s="90">
        <f t="shared" si="9"/>
        <v>7.4067209207106318E-4</v>
      </c>
    </row>
    <row r="58" spans="1:13" x14ac:dyDescent="0.2">
      <c r="A58" s="93" t="s">
        <v>99</v>
      </c>
      <c r="B58" s="81" t="s">
        <v>100</v>
      </c>
      <c r="C58" s="80">
        <v>1500</v>
      </c>
      <c r="D58" s="80"/>
      <c r="E58" s="80"/>
      <c r="F58" s="80"/>
      <c r="G58" s="80"/>
      <c r="H58" s="80"/>
      <c r="I58" s="80"/>
      <c r="J58" s="80">
        <f t="shared" si="8"/>
        <v>1500</v>
      </c>
      <c r="K58" s="80">
        <v>1255</v>
      </c>
      <c r="L58" s="80">
        <f t="shared" si="6"/>
        <v>245</v>
      </c>
      <c r="M58" s="90">
        <f t="shared" si="9"/>
        <v>6.3930087726904005E-4</v>
      </c>
    </row>
    <row r="59" spans="1:13" x14ac:dyDescent="0.2">
      <c r="A59" s="93" t="s">
        <v>101</v>
      </c>
      <c r="B59" s="81" t="s">
        <v>102</v>
      </c>
      <c r="C59" s="80">
        <v>10000</v>
      </c>
      <c r="D59" s="80"/>
      <c r="E59" s="80"/>
      <c r="F59" s="80">
        <v>7500</v>
      </c>
      <c r="G59" s="80"/>
      <c r="H59" s="80"/>
      <c r="I59" s="80"/>
      <c r="J59" s="80">
        <f t="shared" si="8"/>
        <v>17500</v>
      </c>
      <c r="K59" s="80">
        <v>4000</v>
      </c>
      <c r="L59" s="80">
        <f t="shared" si="6"/>
        <v>13500</v>
      </c>
      <c r="M59" s="90">
        <f t="shared" si="9"/>
        <v>2.03761235782961E-3</v>
      </c>
    </row>
    <row r="60" spans="1:13" x14ac:dyDescent="0.2">
      <c r="A60" s="93" t="s">
        <v>103</v>
      </c>
      <c r="B60" s="81" t="s">
        <v>256</v>
      </c>
      <c r="C60" s="80">
        <v>7300</v>
      </c>
      <c r="D60" s="80"/>
      <c r="E60" s="80"/>
      <c r="F60" s="80"/>
      <c r="G60" s="80"/>
      <c r="H60" s="80"/>
      <c r="I60" s="80"/>
      <c r="J60" s="80">
        <f t="shared" si="8"/>
        <v>7300</v>
      </c>
      <c r="K60" s="80">
        <v>1245.48</v>
      </c>
      <c r="L60" s="80">
        <f t="shared" si="6"/>
        <v>6054.52</v>
      </c>
      <c r="M60" s="90">
        <f t="shared" si="9"/>
        <v>6.3445135985740566E-4</v>
      </c>
    </row>
    <row r="61" spans="1:13" x14ac:dyDescent="0.2">
      <c r="A61" s="93" t="s">
        <v>105</v>
      </c>
      <c r="B61" s="81" t="s">
        <v>106</v>
      </c>
      <c r="C61" s="80">
        <v>5500</v>
      </c>
      <c r="D61" s="80"/>
      <c r="E61" s="80"/>
      <c r="F61" s="80"/>
      <c r="G61" s="80"/>
      <c r="H61" s="80"/>
      <c r="I61" s="80"/>
      <c r="J61" s="80">
        <f t="shared" si="8"/>
        <v>5500</v>
      </c>
      <c r="K61" s="80">
        <v>300</v>
      </c>
      <c r="L61" s="80">
        <f t="shared" si="6"/>
        <v>5200</v>
      </c>
      <c r="M61" s="90">
        <f t="shared" si="9"/>
        <v>1.5282092683722073E-4</v>
      </c>
    </row>
    <row r="62" spans="1:13" x14ac:dyDescent="0.2">
      <c r="A62" s="93" t="s">
        <v>107</v>
      </c>
      <c r="B62" s="81" t="s">
        <v>108</v>
      </c>
      <c r="C62" s="80">
        <v>283206.82</v>
      </c>
      <c r="D62" s="80"/>
      <c r="E62" s="80">
        <v>18000</v>
      </c>
      <c r="F62" s="80"/>
      <c r="G62" s="80"/>
      <c r="H62" s="80"/>
      <c r="I62" s="80"/>
      <c r="J62" s="80">
        <f t="shared" si="8"/>
        <v>265206.82</v>
      </c>
      <c r="K62" s="80">
        <v>0</v>
      </c>
      <c r="L62" s="80">
        <f t="shared" si="6"/>
        <v>265206.82</v>
      </c>
      <c r="M62" s="90">
        <f t="shared" si="9"/>
        <v>0</v>
      </c>
    </row>
    <row r="63" spans="1:13" x14ac:dyDescent="0.2">
      <c r="A63" s="93" t="s">
        <v>109</v>
      </c>
      <c r="B63" s="81" t="s">
        <v>110</v>
      </c>
      <c r="C63" s="80">
        <v>260706.83</v>
      </c>
      <c r="D63" s="80"/>
      <c r="E63" s="80"/>
      <c r="F63" s="80"/>
      <c r="G63" s="80"/>
      <c r="H63" s="80"/>
      <c r="I63" s="80"/>
      <c r="J63" s="80">
        <f t="shared" si="8"/>
        <v>260706.83</v>
      </c>
      <c r="K63" s="80">
        <v>0</v>
      </c>
      <c r="L63" s="80">
        <f t="shared" si="6"/>
        <v>260706.83</v>
      </c>
      <c r="M63" s="90">
        <f t="shared" si="9"/>
        <v>0</v>
      </c>
    </row>
    <row r="64" spans="1:13" ht="15" hidden="1" customHeight="1" x14ac:dyDescent="0.2">
      <c r="A64" s="93" t="s">
        <v>111</v>
      </c>
      <c r="B64" s="81" t="s">
        <v>112</v>
      </c>
      <c r="C64" s="80">
        <v>0</v>
      </c>
      <c r="D64" s="80"/>
      <c r="E64" s="80"/>
      <c r="F64" s="80"/>
      <c r="G64" s="80"/>
      <c r="H64" s="80"/>
      <c r="I64" s="80"/>
      <c r="J64" s="80">
        <f t="shared" si="8"/>
        <v>0</v>
      </c>
      <c r="K64" s="80">
        <v>0</v>
      </c>
      <c r="L64" s="80">
        <f t="shared" si="6"/>
        <v>0</v>
      </c>
      <c r="M64" s="90">
        <f t="shared" si="9"/>
        <v>0</v>
      </c>
    </row>
    <row r="65" spans="1:13" x14ac:dyDescent="0.2">
      <c r="A65" s="93" t="s">
        <v>113</v>
      </c>
      <c r="B65" s="81" t="s">
        <v>114</v>
      </c>
      <c r="C65" s="80">
        <v>17000</v>
      </c>
      <c r="D65" s="80"/>
      <c r="E65" s="80"/>
      <c r="F65" s="80"/>
      <c r="G65" s="80"/>
      <c r="H65" s="80"/>
      <c r="I65" s="80"/>
      <c r="J65" s="80">
        <f t="shared" si="8"/>
        <v>17000</v>
      </c>
      <c r="K65" s="80">
        <v>7250</v>
      </c>
      <c r="L65" s="80">
        <f t="shared" si="6"/>
        <v>9750</v>
      </c>
      <c r="M65" s="90">
        <f t="shared" si="9"/>
        <v>3.6931723985661677E-3</v>
      </c>
    </row>
    <row r="66" spans="1:13" x14ac:dyDescent="0.2">
      <c r="A66" s="93" t="s">
        <v>115</v>
      </c>
      <c r="B66" s="81" t="s">
        <v>116</v>
      </c>
      <c r="C66" s="80">
        <v>54000</v>
      </c>
      <c r="D66" s="80"/>
      <c r="E66" s="80"/>
      <c r="F66" s="80"/>
      <c r="G66" s="80"/>
      <c r="H66" s="80"/>
      <c r="I66" s="80"/>
      <c r="J66" s="80">
        <f t="shared" si="8"/>
        <v>54000</v>
      </c>
      <c r="K66" s="80">
        <v>31500</v>
      </c>
      <c r="L66" s="80">
        <f t="shared" si="6"/>
        <v>22500</v>
      </c>
      <c r="M66" s="90">
        <f t="shared" si="9"/>
        <v>1.6046197317908177E-2</v>
      </c>
    </row>
    <row r="67" spans="1:13" x14ac:dyDescent="0.2">
      <c r="A67" s="93" t="s">
        <v>117</v>
      </c>
      <c r="B67" s="81" t="s">
        <v>118</v>
      </c>
      <c r="C67" s="80">
        <v>26000</v>
      </c>
      <c r="D67" s="80"/>
      <c r="E67" s="80"/>
      <c r="F67" s="80"/>
      <c r="G67" s="80">
        <v>18500</v>
      </c>
      <c r="H67" s="80"/>
      <c r="I67" s="80"/>
      <c r="J67" s="80">
        <f t="shared" si="8"/>
        <v>7500</v>
      </c>
      <c r="K67" s="80">
        <v>810</v>
      </c>
      <c r="L67" s="80">
        <f t="shared" si="6"/>
        <v>6690</v>
      </c>
      <c r="M67" s="90">
        <f t="shared" si="9"/>
        <v>4.1261650246049599E-4</v>
      </c>
    </row>
    <row r="68" spans="1:13" x14ac:dyDescent="0.2">
      <c r="A68" s="93" t="s">
        <v>119</v>
      </c>
      <c r="B68" s="81" t="s">
        <v>120</v>
      </c>
      <c r="C68" s="80">
        <v>12687.970000000001</v>
      </c>
      <c r="D68" s="80"/>
      <c r="E68" s="80"/>
      <c r="F68" s="80"/>
      <c r="G68" s="80"/>
      <c r="H68" s="80"/>
      <c r="I68" s="80"/>
      <c r="J68" s="80">
        <f t="shared" si="8"/>
        <v>12687.970000000001</v>
      </c>
      <c r="K68" s="80">
        <v>535</v>
      </c>
      <c r="L68" s="80">
        <f t="shared" si="6"/>
        <v>12152.970000000001</v>
      </c>
      <c r="M68" s="90">
        <f t="shared" si="9"/>
        <v>2.725306528597103E-4</v>
      </c>
    </row>
    <row r="69" spans="1:13" x14ac:dyDescent="0.2">
      <c r="A69" s="93" t="s">
        <v>121</v>
      </c>
      <c r="B69" s="81" t="s">
        <v>122</v>
      </c>
      <c r="C69" s="80">
        <v>5600</v>
      </c>
      <c r="D69" s="80"/>
      <c r="E69" s="80"/>
      <c r="F69" s="80"/>
      <c r="G69" s="80"/>
      <c r="H69" s="80"/>
      <c r="I69" s="80"/>
      <c r="J69" s="80">
        <f t="shared" si="8"/>
        <v>5600</v>
      </c>
      <c r="K69" s="80">
        <v>800</v>
      </c>
      <c r="L69" s="80">
        <f t="shared" si="6"/>
        <v>4800</v>
      </c>
      <c r="M69" s="90">
        <f t="shared" si="9"/>
        <v>4.0752247156592195E-4</v>
      </c>
    </row>
    <row r="70" spans="1:13" x14ac:dyDescent="0.2">
      <c r="A70" s="93" t="s">
        <v>123</v>
      </c>
      <c r="B70" s="81" t="s">
        <v>124</v>
      </c>
      <c r="C70" s="80">
        <v>208565.45</v>
      </c>
      <c r="D70" s="80"/>
      <c r="E70" s="80"/>
      <c r="F70" s="80"/>
      <c r="G70" s="80"/>
      <c r="H70" s="80"/>
      <c r="I70" s="80"/>
      <c r="J70" s="80">
        <f t="shared" si="8"/>
        <v>208565.45</v>
      </c>
      <c r="K70" s="80">
        <v>0</v>
      </c>
      <c r="L70" s="80">
        <f t="shared" si="6"/>
        <v>208565.45</v>
      </c>
      <c r="M70" s="90">
        <f t="shared" si="9"/>
        <v>0</v>
      </c>
    </row>
    <row r="71" spans="1:13" x14ac:dyDescent="0.2">
      <c r="A71" s="93" t="s">
        <v>125</v>
      </c>
      <c r="B71" s="81" t="s">
        <v>126</v>
      </c>
      <c r="C71" s="80">
        <v>228200</v>
      </c>
      <c r="D71" s="80"/>
      <c r="E71" s="80"/>
      <c r="F71" s="80"/>
      <c r="G71" s="80"/>
      <c r="H71" s="80"/>
      <c r="I71" s="80"/>
      <c r="J71" s="80">
        <f t="shared" si="8"/>
        <v>228200</v>
      </c>
      <c r="K71" s="80">
        <v>131700</v>
      </c>
      <c r="L71" s="80">
        <f t="shared" si="6"/>
        <v>96500</v>
      </c>
      <c r="M71" s="90">
        <f t="shared" si="9"/>
        <v>6.708838688153991E-2</v>
      </c>
    </row>
    <row r="72" spans="1:13" x14ac:dyDescent="0.2">
      <c r="A72" s="93" t="s">
        <v>127</v>
      </c>
      <c r="B72" s="81" t="s">
        <v>128</v>
      </c>
      <c r="C72" s="80">
        <v>8000</v>
      </c>
      <c r="D72" s="80"/>
      <c r="E72" s="80"/>
      <c r="F72" s="80"/>
      <c r="G72" s="80"/>
      <c r="H72" s="80"/>
      <c r="I72" s="80"/>
      <c r="J72" s="80">
        <f t="shared" si="8"/>
        <v>8000</v>
      </c>
      <c r="K72" s="80">
        <v>6287.1900000000005</v>
      </c>
      <c r="L72" s="80">
        <f t="shared" si="6"/>
        <v>1712.8099999999995</v>
      </c>
      <c r="M72" s="90">
        <f t="shared" si="9"/>
        <v>3.2027140100056866E-3</v>
      </c>
    </row>
    <row r="73" spans="1:13" x14ac:dyDescent="0.2">
      <c r="A73" s="93" t="s">
        <v>129</v>
      </c>
      <c r="B73" s="81" t="s">
        <v>130</v>
      </c>
      <c r="C73" s="80">
        <v>2500</v>
      </c>
      <c r="D73" s="80"/>
      <c r="E73" s="80"/>
      <c r="F73" s="80"/>
      <c r="G73" s="80"/>
      <c r="H73" s="80"/>
      <c r="I73" s="80"/>
      <c r="J73" s="80">
        <f t="shared" si="8"/>
        <v>2500</v>
      </c>
      <c r="K73" s="80">
        <v>1480.69</v>
      </c>
      <c r="L73" s="80">
        <f t="shared" si="6"/>
        <v>1019.31</v>
      </c>
      <c r="M73" s="90">
        <f t="shared" si="9"/>
        <v>7.5426806052868124E-4</v>
      </c>
    </row>
    <row r="74" spans="1:13" x14ac:dyDescent="0.2">
      <c r="A74" s="93" t="s">
        <v>131</v>
      </c>
      <c r="B74" s="81" t="s">
        <v>132</v>
      </c>
      <c r="C74" s="80">
        <v>5000</v>
      </c>
      <c r="D74" s="80">
        <v>2000</v>
      </c>
      <c r="E74" s="80"/>
      <c r="F74" s="80"/>
      <c r="G74" s="80"/>
      <c r="H74" s="80"/>
      <c r="I74" s="80"/>
      <c r="J74" s="80">
        <f t="shared" si="8"/>
        <v>7000</v>
      </c>
      <c r="K74" s="80">
        <v>3134.4</v>
      </c>
      <c r="L74" s="80">
        <f t="shared" si="6"/>
        <v>3865.6</v>
      </c>
      <c r="M74" s="90">
        <f t="shared" si="9"/>
        <v>1.5966730435952824E-3</v>
      </c>
    </row>
    <row r="75" spans="1:13" x14ac:dyDescent="0.2">
      <c r="A75" s="93" t="s">
        <v>133</v>
      </c>
      <c r="B75" s="81" t="s">
        <v>134</v>
      </c>
      <c r="C75" s="80">
        <v>28450</v>
      </c>
      <c r="D75" s="80"/>
      <c r="E75" s="80">
        <v>10000</v>
      </c>
      <c r="F75" s="80"/>
      <c r="G75" s="80"/>
      <c r="H75" s="80"/>
      <c r="I75" s="80"/>
      <c r="J75" s="80">
        <f t="shared" si="8"/>
        <v>18450</v>
      </c>
      <c r="K75" s="80">
        <v>0</v>
      </c>
      <c r="L75" s="80">
        <f t="shared" si="6"/>
        <v>18450</v>
      </c>
      <c r="M75" s="90">
        <f t="shared" si="9"/>
        <v>0</v>
      </c>
    </row>
    <row r="76" spans="1:13" x14ac:dyDescent="0.2">
      <c r="A76" s="93" t="s">
        <v>135</v>
      </c>
      <c r="B76" s="81" t="s">
        <v>136</v>
      </c>
      <c r="C76" s="80">
        <v>12200</v>
      </c>
      <c r="D76" s="80"/>
      <c r="E76" s="80"/>
      <c r="F76" s="80"/>
      <c r="G76" s="80"/>
      <c r="H76" s="80"/>
      <c r="I76" s="80"/>
      <c r="J76" s="80">
        <f t="shared" si="8"/>
        <v>12200</v>
      </c>
      <c r="K76" s="80">
        <v>9418.9599999999991</v>
      </c>
      <c r="L76" s="80">
        <f t="shared" si="6"/>
        <v>2781.0400000000009</v>
      </c>
      <c r="M76" s="90">
        <f t="shared" si="9"/>
        <v>4.7980473234756947E-3</v>
      </c>
    </row>
    <row r="77" spans="1:13" x14ac:dyDescent="0.2">
      <c r="A77" s="93"/>
      <c r="B77" s="81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90"/>
    </row>
    <row r="78" spans="1:13" x14ac:dyDescent="0.2">
      <c r="A78" s="93"/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90"/>
    </row>
    <row r="79" spans="1:13" ht="15.75" x14ac:dyDescent="0.25">
      <c r="A79" s="91">
        <v>2</v>
      </c>
      <c r="B79" s="92" t="s">
        <v>137</v>
      </c>
      <c r="C79" s="78"/>
      <c r="D79" s="80"/>
      <c r="E79" s="80"/>
      <c r="F79" s="80"/>
      <c r="G79" s="80"/>
      <c r="H79" s="80"/>
      <c r="I79" s="80"/>
      <c r="J79" s="80"/>
      <c r="K79" s="80"/>
      <c r="L79" s="80"/>
      <c r="M79" s="90"/>
    </row>
    <row r="80" spans="1:13" x14ac:dyDescent="0.2">
      <c r="A80" s="93" t="s">
        <v>138</v>
      </c>
      <c r="B80" s="81" t="s">
        <v>139</v>
      </c>
      <c r="C80" s="80">
        <v>129100</v>
      </c>
      <c r="D80" s="80"/>
      <c r="E80" s="80"/>
      <c r="F80" s="80"/>
      <c r="G80" s="80">
        <v>16963.849999999999</v>
      </c>
      <c r="H80" s="80"/>
      <c r="I80" s="80"/>
      <c r="J80" s="80">
        <f t="shared" si="8"/>
        <v>112136.15</v>
      </c>
      <c r="K80" s="80">
        <v>31763.85</v>
      </c>
      <c r="L80" s="80">
        <f t="shared" si="6"/>
        <v>80372.299999999988</v>
      </c>
      <c r="M80" s="90">
        <f t="shared" ref="M80:M116" si="10">K80/$K$137</f>
        <v>1.6180603323061513E-2</v>
      </c>
    </row>
    <row r="81" spans="1:13" x14ac:dyDescent="0.2">
      <c r="A81" s="93">
        <v>214</v>
      </c>
      <c r="B81" s="81" t="s">
        <v>140</v>
      </c>
      <c r="C81" s="80">
        <v>52141.36</v>
      </c>
      <c r="D81" s="80"/>
      <c r="E81" s="80"/>
      <c r="F81" s="80"/>
      <c r="G81" s="80"/>
      <c r="H81" s="80"/>
      <c r="I81" s="80"/>
      <c r="J81" s="80">
        <f t="shared" si="8"/>
        <v>52141.36</v>
      </c>
      <c r="K81" s="80">
        <v>0</v>
      </c>
      <c r="L81" s="80">
        <f t="shared" si="6"/>
        <v>52141.36</v>
      </c>
      <c r="M81" s="90">
        <f t="shared" si="10"/>
        <v>0</v>
      </c>
    </row>
    <row r="82" spans="1:13" ht="15" hidden="1" customHeight="1" x14ac:dyDescent="0.2">
      <c r="A82" s="93" t="s">
        <v>141</v>
      </c>
      <c r="B82" s="81" t="s">
        <v>142</v>
      </c>
      <c r="C82" s="80">
        <v>0</v>
      </c>
      <c r="D82" s="80"/>
      <c r="E82" s="80"/>
      <c r="F82" s="80"/>
      <c r="G82" s="80"/>
      <c r="H82" s="80"/>
      <c r="I82" s="80"/>
      <c r="J82" s="80">
        <f t="shared" si="8"/>
        <v>0</v>
      </c>
      <c r="K82" s="80">
        <v>0</v>
      </c>
      <c r="L82" s="80">
        <f t="shared" si="6"/>
        <v>0</v>
      </c>
      <c r="M82" s="90">
        <f t="shared" si="10"/>
        <v>0</v>
      </c>
    </row>
    <row r="83" spans="1:13" x14ac:dyDescent="0.2">
      <c r="A83" s="93">
        <v>223</v>
      </c>
      <c r="B83" s="81" t="s">
        <v>143</v>
      </c>
      <c r="C83" s="80">
        <v>260706.82</v>
      </c>
      <c r="D83" s="80"/>
      <c r="E83" s="80"/>
      <c r="F83" s="80">
        <v>500</v>
      </c>
      <c r="G83" s="80"/>
      <c r="H83" s="80"/>
      <c r="I83" s="80"/>
      <c r="J83" s="80">
        <f t="shared" si="8"/>
        <v>261206.82</v>
      </c>
      <c r="K83" s="80">
        <v>120</v>
      </c>
      <c r="L83" s="80">
        <f t="shared" si="6"/>
        <v>261086.82</v>
      </c>
      <c r="M83" s="90">
        <f t="shared" si="10"/>
        <v>6.1128370734888293E-5</v>
      </c>
    </row>
    <row r="84" spans="1:13" x14ac:dyDescent="0.2">
      <c r="A84" s="93">
        <v>229</v>
      </c>
      <c r="B84" s="81" t="s">
        <v>144</v>
      </c>
      <c r="C84" s="80">
        <v>260706.82</v>
      </c>
      <c r="D84" s="80"/>
      <c r="E84" s="80"/>
      <c r="F84" s="80"/>
      <c r="G84" s="80"/>
      <c r="H84" s="80"/>
      <c r="I84" s="80"/>
      <c r="J84" s="80">
        <f t="shared" si="8"/>
        <v>260706.82</v>
      </c>
      <c r="K84" s="80">
        <v>0</v>
      </c>
      <c r="L84" s="80">
        <f t="shared" si="6"/>
        <v>260706.82</v>
      </c>
      <c r="M84" s="90">
        <f t="shared" si="10"/>
        <v>0</v>
      </c>
    </row>
    <row r="85" spans="1:13" x14ac:dyDescent="0.2">
      <c r="A85" s="93" t="s">
        <v>145</v>
      </c>
      <c r="B85" s="81" t="s">
        <v>146</v>
      </c>
      <c r="C85" s="80">
        <v>3750</v>
      </c>
      <c r="D85" s="80"/>
      <c r="E85" s="80"/>
      <c r="F85" s="80"/>
      <c r="G85" s="80"/>
      <c r="H85" s="80"/>
      <c r="I85" s="80"/>
      <c r="J85" s="80">
        <f t="shared" si="8"/>
        <v>3750</v>
      </c>
      <c r="K85" s="80">
        <v>600</v>
      </c>
      <c r="L85" s="80">
        <f t="shared" si="6"/>
        <v>3150</v>
      </c>
      <c r="M85" s="90">
        <f t="shared" si="10"/>
        <v>3.0564185367444146E-4</v>
      </c>
    </row>
    <row r="86" spans="1:13" x14ac:dyDescent="0.2">
      <c r="A86" s="93" t="s">
        <v>147</v>
      </c>
      <c r="B86" s="81" t="s">
        <v>148</v>
      </c>
      <c r="C86" s="80">
        <v>82800</v>
      </c>
      <c r="D86" s="80"/>
      <c r="E86" s="80"/>
      <c r="F86" s="80"/>
      <c r="G86" s="80">
        <v>33911.15</v>
      </c>
      <c r="H86" s="80"/>
      <c r="I86" s="80"/>
      <c r="J86" s="80">
        <f t="shared" si="8"/>
        <v>48888.85</v>
      </c>
      <c r="K86" s="80">
        <v>14600.8</v>
      </c>
      <c r="L86" s="80">
        <f t="shared" si="6"/>
        <v>34288.050000000003</v>
      </c>
      <c r="M86" s="90">
        <f t="shared" si="10"/>
        <v>7.4376926285496412E-3</v>
      </c>
    </row>
    <row r="87" spans="1:13" x14ac:dyDescent="0.2">
      <c r="A87" s="93" t="s">
        <v>149</v>
      </c>
      <c r="B87" s="81" t="s">
        <v>150</v>
      </c>
      <c r="C87" s="80">
        <v>5200</v>
      </c>
      <c r="D87" s="80"/>
      <c r="E87" s="80"/>
      <c r="F87" s="80"/>
      <c r="G87" s="80"/>
      <c r="H87" s="80"/>
      <c r="I87" s="80"/>
      <c r="J87" s="80">
        <f t="shared" si="8"/>
        <v>5200</v>
      </c>
      <c r="K87" s="80">
        <v>1518.9</v>
      </c>
      <c r="L87" s="80">
        <f t="shared" si="6"/>
        <v>3681.1</v>
      </c>
      <c r="M87" s="90">
        <f t="shared" si="10"/>
        <v>7.7373235257684864E-4</v>
      </c>
    </row>
    <row r="88" spans="1:13" x14ac:dyDescent="0.2">
      <c r="A88" s="93" t="s">
        <v>151</v>
      </c>
      <c r="B88" s="81" t="s">
        <v>152</v>
      </c>
      <c r="C88" s="80">
        <v>1500</v>
      </c>
      <c r="D88" s="80"/>
      <c r="E88" s="80"/>
      <c r="F88" s="80"/>
      <c r="G88" s="80"/>
      <c r="H88" s="80"/>
      <c r="I88" s="80"/>
      <c r="J88" s="80">
        <f t="shared" si="8"/>
        <v>1500</v>
      </c>
      <c r="K88" s="80">
        <v>736.45</v>
      </c>
      <c r="L88" s="80">
        <f t="shared" si="6"/>
        <v>763.55</v>
      </c>
      <c r="M88" s="90">
        <f t="shared" si="10"/>
        <v>3.7514990523090404E-4</v>
      </c>
    </row>
    <row r="89" spans="1:13" x14ac:dyDescent="0.2">
      <c r="A89" s="93" t="s">
        <v>153</v>
      </c>
      <c r="B89" s="81" t="s">
        <v>154</v>
      </c>
      <c r="C89" s="80">
        <v>2250</v>
      </c>
      <c r="D89" s="80"/>
      <c r="E89" s="80"/>
      <c r="F89" s="80"/>
      <c r="G89" s="80"/>
      <c r="H89" s="80"/>
      <c r="I89" s="80"/>
      <c r="J89" s="80">
        <f t="shared" si="8"/>
        <v>2250</v>
      </c>
      <c r="K89" s="80">
        <v>1913.18</v>
      </c>
      <c r="L89" s="80">
        <f t="shared" si="6"/>
        <v>336.81999999999994</v>
      </c>
      <c r="M89" s="90">
        <f t="shared" si="10"/>
        <v>9.7457980268811329E-4</v>
      </c>
    </row>
    <row r="90" spans="1:13" x14ac:dyDescent="0.2">
      <c r="A90" s="93" t="s">
        <v>155</v>
      </c>
      <c r="B90" s="81" t="s">
        <v>156</v>
      </c>
      <c r="C90" s="80">
        <v>1000</v>
      </c>
      <c r="D90" s="80"/>
      <c r="E90" s="80"/>
      <c r="F90" s="80"/>
      <c r="G90" s="80"/>
      <c r="H90" s="80"/>
      <c r="I90" s="80"/>
      <c r="J90" s="80">
        <f t="shared" si="8"/>
        <v>1000</v>
      </c>
      <c r="K90" s="80">
        <v>15</v>
      </c>
      <c r="L90" s="80">
        <f t="shared" si="6"/>
        <v>985</v>
      </c>
      <c r="M90" s="90">
        <f t="shared" si="10"/>
        <v>7.6410463418610366E-6</v>
      </c>
    </row>
    <row r="91" spans="1:13" x14ac:dyDescent="0.2">
      <c r="A91" s="93" t="s">
        <v>157</v>
      </c>
      <c r="B91" s="81" t="s">
        <v>158</v>
      </c>
      <c r="C91" s="80">
        <v>1000</v>
      </c>
      <c r="D91" s="80"/>
      <c r="E91" s="80"/>
      <c r="F91" s="80"/>
      <c r="G91" s="80"/>
      <c r="H91" s="80"/>
      <c r="I91" s="80"/>
      <c r="J91" s="80">
        <f t="shared" si="8"/>
        <v>1000</v>
      </c>
      <c r="K91" s="80">
        <v>0</v>
      </c>
      <c r="L91" s="80">
        <f t="shared" si="6"/>
        <v>1000</v>
      </c>
      <c r="M91" s="90">
        <f t="shared" si="10"/>
        <v>0</v>
      </c>
    </row>
    <row r="92" spans="1:13" x14ac:dyDescent="0.2">
      <c r="A92" s="93" t="s">
        <v>159</v>
      </c>
      <c r="B92" s="81" t="s">
        <v>160</v>
      </c>
      <c r="C92" s="80">
        <v>800</v>
      </c>
      <c r="D92" s="80">
        <v>300</v>
      </c>
      <c r="E92" s="80"/>
      <c r="F92" s="80"/>
      <c r="G92" s="80"/>
      <c r="H92" s="80"/>
      <c r="I92" s="80"/>
      <c r="J92" s="80">
        <f t="shared" si="8"/>
        <v>1100</v>
      </c>
      <c r="K92" s="80">
        <v>693</v>
      </c>
      <c r="L92" s="80">
        <f t="shared" si="6"/>
        <v>407</v>
      </c>
      <c r="M92" s="90">
        <f t="shared" si="10"/>
        <v>3.530163409939799E-4</v>
      </c>
    </row>
    <row r="93" spans="1:13" x14ac:dyDescent="0.2">
      <c r="A93" s="93" t="s">
        <v>161</v>
      </c>
      <c r="B93" s="81" t="s">
        <v>162</v>
      </c>
      <c r="C93" s="80">
        <v>8500</v>
      </c>
      <c r="D93" s="80"/>
      <c r="E93" s="80"/>
      <c r="F93" s="80"/>
      <c r="G93" s="80"/>
      <c r="H93" s="80"/>
      <c r="I93" s="80"/>
      <c r="J93" s="80">
        <f t="shared" si="8"/>
        <v>8500</v>
      </c>
      <c r="K93" s="80">
        <v>4168.53</v>
      </c>
      <c r="L93" s="80">
        <f t="shared" si="6"/>
        <v>4331.47</v>
      </c>
      <c r="M93" s="90">
        <f t="shared" si="10"/>
        <v>2.1234620604958657E-3</v>
      </c>
    </row>
    <row r="94" spans="1:13" x14ac:dyDescent="0.2">
      <c r="A94" s="93" t="s">
        <v>163</v>
      </c>
      <c r="B94" s="81" t="s">
        <v>164</v>
      </c>
      <c r="C94" s="80">
        <v>5000</v>
      </c>
      <c r="D94" s="80"/>
      <c r="E94" s="80"/>
      <c r="F94" s="80"/>
      <c r="G94" s="80"/>
      <c r="H94" s="80"/>
      <c r="I94" s="80"/>
      <c r="J94" s="80">
        <f t="shared" si="8"/>
        <v>5000</v>
      </c>
      <c r="K94" s="80">
        <v>559.76</v>
      </c>
      <c r="L94" s="80">
        <f t="shared" ref="L94:L136" si="11">J94-K94</f>
        <v>4440.24</v>
      </c>
      <c r="M94" s="90">
        <f t="shared" si="10"/>
        <v>2.8514347335467557E-4</v>
      </c>
    </row>
    <row r="95" spans="1:13" x14ac:dyDescent="0.2">
      <c r="A95" s="93" t="s">
        <v>165</v>
      </c>
      <c r="B95" s="81" t="s">
        <v>166</v>
      </c>
      <c r="C95" s="80">
        <v>35000</v>
      </c>
      <c r="D95" s="80"/>
      <c r="E95" s="80"/>
      <c r="F95" s="80"/>
      <c r="G95" s="80"/>
      <c r="H95" s="80"/>
      <c r="I95" s="80"/>
      <c r="J95" s="80">
        <f t="shared" si="8"/>
        <v>35000</v>
      </c>
      <c r="K95" s="80">
        <v>8546.25</v>
      </c>
      <c r="L95" s="80">
        <f t="shared" si="11"/>
        <v>26453.75</v>
      </c>
      <c r="M95" s="90">
        <f t="shared" si="10"/>
        <v>4.3534861532753258E-3</v>
      </c>
    </row>
    <row r="96" spans="1:13" x14ac:dyDescent="0.2">
      <c r="A96" s="93" t="s">
        <v>167</v>
      </c>
      <c r="B96" s="81" t="s">
        <v>168</v>
      </c>
      <c r="C96" s="80">
        <v>136453.41</v>
      </c>
      <c r="D96" s="80"/>
      <c r="E96" s="80"/>
      <c r="F96" s="80">
        <v>1200</v>
      </c>
      <c r="G96" s="80"/>
      <c r="H96" s="80"/>
      <c r="I96" s="80"/>
      <c r="J96" s="80">
        <f t="shared" si="8"/>
        <v>137653.41</v>
      </c>
      <c r="K96" s="80">
        <v>3424.85</v>
      </c>
      <c r="L96" s="80">
        <f t="shared" si="11"/>
        <v>134228.56</v>
      </c>
      <c r="M96" s="90">
        <f t="shared" si="10"/>
        <v>1.7446291709281847E-3</v>
      </c>
    </row>
    <row r="97" spans="1:13" x14ac:dyDescent="0.2">
      <c r="A97" s="93" t="s">
        <v>169</v>
      </c>
      <c r="B97" s="81" t="s">
        <v>170</v>
      </c>
      <c r="C97" s="80">
        <v>1500</v>
      </c>
      <c r="D97" s="80"/>
      <c r="E97" s="80"/>
      <c r="F97" s="80"/>
      <c r="G97" s="80"/>
      <c r="H97" s="80"/>
      <c r="I97" s="80"/>
      <c r="J97" s="80">
        <f t="shared" si="8"/>
        <v>1500</v>
      </c>
      <c r="K97" s="80">
        <v>373</v>
      </c>
      <c r="L97" s="80">
        <f t="shared" si="11"/>
        <v>1127</v>
      </c>
      <c r="M97" s="90">
        <f t="shared" si="10"/>
        <v>1.9000735236761112E-4</v>
      </c>
    </row>
    <row r="98" spans="1:13" x14ac:dyDescent="0.2">
      <c r="A98" s="93" t="s">
        <v>171</v>
      </c>
      <c r="B98" s="81" t="s">
        <v>172</v>
      </c>
      <c r="C98" s="80">
        <v>331699.31</v>
      </c>
      <c r="D98" s="80"/>
      <c r="E98" s="80"/>
      <c r="F98" s="80"/>
      <c r="G98" s="80"/>
      <c r="H98" s="80"/>
      <c r="I98" s="80"/>
      <c r="J98" s="80">
        <f t="shared" si="8"/>
        <v>331699.31</v>
      </c>
      <c r="K98" s="80">
        <v>183932.17</v>
      </c>
      <c r="L98" s="80">
        <f t="shared" si="11"/>
        <v>147767.13999999998</v>
      </c>
      <c r="M98" s="90">
        <f t="shared" si="10"/>
        <v>9.3695615648604166E-2</v>
      </c>
    </row>
    <row r="99" spans="1:13" x14ac:dyDescent="0.2">
      <c r="A99" s="93">
        <v>272</v>
      </c>
      <c r="B99" s="81" t="s">
        <v>173</v>
      </c>
      <c r="C99" s="80">
        <v>52141.36</v>
      </c>
      <c r="D99" s="80"/>
      <c r="E99" s="80"/>
      <c r="F99" s="80"/>
      <c r="G99" s="80"/>
      <c r="H99" s="80"/>
      <c r="I99" s="80"/>
      <c r="J99" s="80">
        <f t="shared" si="8"/>
        <v>52141.36</v>
      </c>
      <c r="K99" s="80">
        <v>0</v>
      </c>
      <c r="L99" s="80">
        <f t="shared" si="11"/>
        <v>52141.36</v>
      </c>
      <c r="M99" s="90">
        <f t="shared" si="10"/>
        <v>0</v>
      </c>
    </row>
    <row r="100" spans="1:13" x14ac:dyDescent="0.2">
      <c r="A100" s="93" t="s">
        <v>174</v>
      </c>
      <c r="B100" s="81" t="s">
        <v>175</v>
      </c>
      <c r="C100" s="80">
        <v>52141.36</v>
      </c>
      <c r="D100" s="80"/>
      <c r="E100" s="80"/>
      <c r="F100" s="80"/>
      <c r="G100" s="80"/>
      <c r="H100" s="80"/>
      <c r="I100" s="80"/>
      <c r="J100" s="80">
        <f t="shared" si="8"/>
        <v>52141.36</v>
      </c>
      <c r="K100" s="80">
        <v>0</v>
      </c>
      <c r="L100" s="80">
        <f t="shared" si="11"/>
        <v>52141.36</v>
      </c>
      <c r="M100" s="90">
        <f t="shared" si="10"/>
        <v>0</v>
      </c>
    </row>
    <row r="101" spans="1:13" x14ac:dyDescent="0.2">
      <c r="A101" s="93">
        <v>274</v>
      </c>
      <c r="B101" s="81" t="s">
        <v>176</v>
      </c>
      <c r="C101" s="80">
        <v>261456.82</v>
      </c>
      <c r="D101" s="80"/>
      <c r="E101" s="80"/>
      <c r="F101" s="80"/>
      <c r="G101" s="80"/>
      <c r="H101" s="80"/>
      <c r="I101" s="80"/>
      <c r="J101" s="80">
        <f t="shared" si="8"/>
        <v>261456.82</v>
      </c>
      <c r="K101" s="80">
        <v>247.5</v>
      </c>
      <c r="L101" s="80">
        <f t="shared" si="11"/>
        <v>261209.32</v>
      </c>
      <c r="M101" s="90">
        <f t="shared" si="10"/>
        <v>1.260772646407071E-4</v>
      </c>
    </row>
    <row r="102" spans="1:13" x14ac:dyDescent="0.2">
      <c r="A102" s="93">
        <v>275</v>
      </c>
      <c r="B102" s="81" t="s">
        <v>177</v>
      </c>
      <c r="C102" s="80">
        <v>260706.82</v>
      </c>
      <c r="D102" s="80"/>
      <c r="E102" s="80"/>
      <c r="F102" s="80"/>
      <c r="G102" s="80"/>
      <c r="H102" s="80"/>
      <c r="I102" s="80"/>
      <c r="J102" s="80">
        <f t="shared" si="8"/>
        <v>260706.82</v>
      </c>
      <c r="K102" s="80">
        <v>0</v>
      </c>
      <c r="L102" s="80">
        <f t="shared" si="11"/>
        <v>260706.82</v>
      </c>
      <c r="M102" s="90">
        <f t="shared" si="10"/>
        <v>0</v>
      </c>
    </row>
    <row r="103" spans="1:13" x14ac:dyDescent="0.2">
      <c r="A103" s="93">
        <v>279</v>
      </c>
      <c r="B103" s="81" t="s">
        <v>178</v>
      </c>
      <c r="C103" s="80">
        <v>261456.82</v>
      </c>
      <c r="D103" s="80"/>
      <c r="E103" s="80"/>
      <c r="F103" s="80"/>
      <c r="G103" s="80"/>
      <c r="H103" s="80"/>
      <c r="I103" s="80"/>
      <c r="J103" s="80">
        <f t="shared" si="8"/>
        <v>261456.82</v>
      </c>
      <c r="K103" s="80">
        <v>0</v>
      </c>
      <c r="L103" s="80">
        <f t="shared" si="11"/>
        <v>261456.82</v>
      </c>
      <c r="M103" s="90">
        <f t="shared" si="10"/>
        <v>0</v>
      </c>
    </row>
    <row r="104" spans="1:13" x14ac:dyDescent="0.2">
      <c r="A104" s="93">
        <v>281</v>
      </c>
      <c r="B104" s="81" t="s">
        <v>179</v>
      </c>
      <c r="C104" s="80">
        <v>260706.82</v>
      </c>
      <c r="D104" s="80"/>
      <c r="E104" s="80"/>
      <c r="F104" s="80"/>
      <c r="G104" s="80"/>
      <c r="H104" s="80"/>
      <c r="I104" s="80"/>
      <c r="J104" s="80">
        <f t="shared" si="8"/>
        <v>260706.82</v>
      </c>
      <c r="K104" s="80">
        <v>0</v>
      </c>
      <c r="L104" s="80">
        <f t="shared" si="11"/>
        <v>260706.82</v>
      </c>
      <c r="M104" s="90">
        <f t="shared" si="10"/>
        <v>0</v>
      </c>
    </row>
    <row r="105" spans="1:13" x14ac:dyDescent="0.2">
      <c r="A105" s="93" t="s">
        <v>180</v>
      </c>
      <c r="B105" s="81" t="s">
        <v>181</v>
      </c>
      <c r="C105" s="80">
        <v>1500</v>
      </c>
      <c r="D105" s="80"/>
      <c r="E105" s="80"/>
      <c r="F105" s="80"/>
      <c r="G105" s="80"/>
      <c r="H105" s="80"/>
      <c r="I105" s="80"/>
      <c r="J105" s="80">
        <f t="shared" si="8"/>
        <v>1500</v>
      </c>
      <c r="K105" s="80">
        <v>636.9</v>
      </c>
      <c r="L105" s="80">
        <f t="shared" si="11"/>
        <v>863.1</v>
      </c>
      <c r="M105" s="90">
        <f t="shared" si="10"/>
        <v>3.244388276754196E-4</v>
      </c>
    </row>
    <row r="106" spans="1:13" x14ac:dyDescent="0.2">
      <c r="A106" s="93" t="s">
        <v>182</v>
      </c>
      <c r="B106" s="81" t="s">
        <v>183</v>
      </c>
      <c r="C106" s="80">
        <v>263206.82</v>
      </c>
      <c r="D106" s="80"/>
      <c r="E106" s="80"/>
      <c r="F106" s="80"/>
      <c r="G106" s="80"/>
      <c r="H106" s="80"/>
      <c r="I106" s="80"/>
      <c r="J106" s="80">
        <f t="shared" si="8"/>
        <v>263206.82</v>
      </c>
      <c r="K106" s="80">
        <v>75</v>
      </c>
      <c r="L106" s="80">
        <f t="shared" si="11"/>
        <v>263131.82</v>
      </c>
      <c r="M106" s="90">
        <f t="shared" si="10"/>
        <v>3.8205231709305183E-5</v>
      </c>
    </row>
    <row r="107" spans="1:13" x14ac:dyDescent="0.2">
      <c r="A107" s="93" t="s">
        <v>184</v>
      </c>
      <c r="B107" s="81" t="s">
        <v>185</v>
      </c>
      <c r="C107" s="80">
        <v>932056.99</v>
      </c>
      <c r="D107" s="80"/>
      <c r="E107" s="80"/>
      <c r="F107" s="80"/>
      <c r="G107" s="80"/>
      <c r="H107" s="80"/>
      <c r="I107" s="80"/>
      <c r="J107" s="80">
        <f t="shared" si="8"/>
        <v>932056.99</v>
      </c>
      <c r="K107" s="80">
        <v>900</v>
      </c>
      <c r="L107" s="80">
        <f t="shared" si="11"/>
        <v>931156.99</v>
      </c>
      <c r="M107" s="90">
        <f t="shared" si="10"/>
        <v>4.5846278051166222E-4</v>
      </c>
    </row>
    <row r="108" spans="1:13" x14ac:dyDescent="0.2">
      <c r="A108" s="93">
        <v>286</v>
      </c>
      <c r="B108" s="81" t="s">
        <v>186</v>
      </c>
      <c r="C108" s="80">
        <v>2000</v>
      </c>
      <c r="D108" s="80"/>
      <c r="E108" s="80"/>
      <c r="F108" s="80"/>
      <c r="G108" s="80"/>
      <c r="H108" s="80"/>
      <c r="I108" s="80"/>
      <c r="J108" s="80">
        <f t="shared" ref="J108:J136" si="12">C108+D108-E108+F108-G108+H108-I108</f>
        <v>2000</v>
      </c>
      <c r="K108" s="80">
        <v>316.5</v>
      </c>
      <c r="L108" s="80">
        <f t="shared" si="11"/>
        <v>1683.5</v>
      </c>
      <c r="M108" s="90">
        <f t="shared" si="10"/>
        <v>1.6122607781326789E-4</v>
      </c>
    </row>
    <row r="109" spans="1:13" x14ac:dyDescent="0.2">
      <c r="A109" s="93">
        <v>289</v>
      </c>
      <c r="B109" s="81" t="s">
        <v>187</v>
      </c>
      <c r="C109" s="80">
        <v>156424.09</v>
      </c>
      <c r="D109" s="80"/>
      <c r="E109" s="80"/>
      <c r="F109" s="80"/>
      <c r="G109" s="80"/>
      <c r="H109" s="80"/>
      <c r="I109" s="80"/>
      <c r="J109" s="80">
        <f t="shared" si="12"/>
        <v>156424.09</v>
      </c>
      <c r="K109" s="80">
        <v>0</v>
      </c>
      <c r="L109" s="80">
        <f t="shared" si="11"/>
        <v>156424.09</v>
      </c>
      <c r="M109" s="90">
        <f t="shared" si="10"/>
        <v>0</v>
      </c>
    </row>
    <row r="110" spans="1:13" x14ac:dyDescent="0.2">
      <c r="A110" s="93" t="s">
        <v>188</v>
      </c>
      <c r="B110" s="81" t="s">
        <v>189</v>
      </c>
      <c r="C110" s="80">
        <v>6500</v>
      </c>
      <c r="D110" s="80"/>
      <c r="E110" s="80"/>
      <c r="F110" s="80"/>
      <c r="G110" s="80"/>
      <c r="H110" s="80"/>
      <c r="I110" s="80"/>
      <c r="J110" s="80">
        <f t="shared" si="12"/>
        <v>6500</v>
      </c>
      <c r="K110" s="80">
        <v>4707.88</v>
      </c>
      <c r="L110" s="80">
        <f t="shared" si="11"/>
        <v>1792.12</v>
      </c>
      <c r="M110" s="90">
        <f t="shared" si="10"/>
        <v>2.3982086167947158E-3</v>
      </c>
    </row>
    <row r="111" spans="1:13" x14ac:dyDescent="0.2">
      <c r="A111" s="93" t="s">
        <v>190</v>
      </c>
      <c r="B111" s="81" t="s">
        <v>191</v>
      </c>
      <c r="C111" s="80">
        <v>2000</v>
      </c>
      <c r="D111" s="80"/>
      <c r="E111" s="80"/>
      <c r="F111" s="80"/>
      <c r="G111" s="80"/>
      <c r="H111" s="80"/>
      <c r="I111" s="80"/>
      <c r="J111" s="80">
        <f t="shared" si="12"/>
        <v>2000</v>
      </c>
      <c r="K111" s="80">
        <v>1498.9</v>
      </c>
      <c r="L111" s="80">
        <f t="shared" si="11"/>
        <v>501.09999999999991</v>
      </c>
      <c r="M111" s="90">
        <f t="shared" si="10"/>
        <v>7.6354429078770057E-4</v>
      </c>
    </row>
    <row r="112" spans="1:13" x14ac:dyDescent="0.2">
      <c r="A112" s="93" t="s">
        <v>192</v>
      </c>
      <c r="B112" s="81" t="s">
        <v>193</v>
      </c>
      <c r="C112" s="80">
        <v>36450</v>
      </c>
      <c r="D112" s="80"/>
      <c r="E112" s="80"/>
      <c r="F112" s="80"/>
      <c r="G112" s="80">
        <v>10000</v>
      </c>
      <c r="H112" s="80"/>
      <c r="I112" s="80"/>
      <c r="J112" s="80">
        <f t="shared" si="12"/>
        <v>26450</v>
      </c>
      <c r="K112" s="80">
        <v>54.12</v>
      </c>
      <c r="L112" s="80">
        <f t="shared" si="11"/>
        <v>26395.88</v>
      </c>
      <c r="M112" s="90">
        <f t="shared" si="10"/>
        <v>2.7568895201434619E-5</v>
      </c>
    </row>
    <row r="113" spans="1:13" x14ac:dyDescent="0.2">
      <c r="A113" s="93" t="s">
        <v>194</v>
      </c>
      <c r="B113" s="81" t="s">
        <v>195</v>
      </c>
      <c r="C113" s="80">
        <v>1500</v>
      </c>
      <c r="D113" s="80"/>
      <c r="E113" s="80"/>
      <c r="F113" s="80"/>
      <c r="G113" s="80"/>
      <c r="H113" s="80"/>
      <c r="I113" s="80"/>
      <c r="J113" s="80">
        <f t="shared" si="12"/>
        <v>1500</v>
      </c>
      <c r="K113" s="80">
        <v>0</v>
      </c>
      <c r="L113" s="80">
        <f t="shared" si="11"/>
        <v>1500</v>
      </c>
      <c r="M113" s="90">
        <f t="shared" si="10"/>
        <v>0</v>
      </c>
    </row>
    <row r="114" spans="1:13" x14ac:dyDescent="0.2">
      <c r="A114" s="93" t="s">
        <v>196</v>
      </c>
      <c r="B114" s="81" t="s">
        <v>197</v>
      </c>
      <c r="C114" s="80">
        <v>2500</v>
      </c>
      <c r="D114" s="80"/>
      <c r="E114" s="80"/>
      <c r="F114" s="80"/>
      <c r="G114" s="80"/>
      <c r="H114" s="80"/>
      <c r="I114" s="80"/>
      <c r="J114" s="80">
        <f t="shared" si="12"/>
        <v>2500</v>
      </c>
      <c r="K114" s="80">
        <v>245</v>
      </c>
      <c r="L114" s="80">
        <f t="shared" si="11"/>
        <v>2255</v>
      </c>
      <c r="M114" s="90">
        <f t="shared" si="10"/>
        <v>1.248037569170636E-4</v>
      </c>
    </row>
    <row r="115" spans="1:13" x14ac:dyDescent="0.2">
      <c r="A115" s="93" t="s">
        <v>198</v>
      </c>
      <c r="B115" s="81" t="s">
        <v>199</v>
      </c>
      <c r="C115" s="80">
        <v>40000</v>
      </c>
      <c r="D115" s="80"/>
      <c r="E115" s="80"/>
      <c r="F115" s="80"/>
      <c r="G115" s="80"/>
      <c r="H115" s="80"/>
      <c r="I115" s="80"/>
      <c r="J115" s="80">
        <f t="shared" si="12"/>
        <v>40000</v>
      </c>
      <c r="K115" s="80">
        <v>6926.3899999999994</v>
      </c>
      <c r="L115" s="80">
        <f t="shared" si="11"/>
        <v>33073.61</v>
      </c>
      <c r="M115" s="90">
        <f t="shared" si="10"/>
        <v>3.5283244647868577E-3</v>
      </c>
    </row>
    <row r="116" spans="1:13" x14ac:dyDescent="0.2">
      <c r="A116" s="93" t="s">
        <v>200</v>
      </c>
      <c r="B116" s="81" t="s">
        <v>201</v>
      </c>
      <c r="C116" s="80">
        <v>14019.070000000003</v>
      </c>
      <c r="D116" s="80"/>
      <c r="E116" s="80"/>
      <c r="F116" s="80"/>
      <c r="G116" s="80"/>
      <c r="H116" s="80"/>
      <c r="I116" s="80"/>
      <c r="J116" s="80">
        <f t="shared" si="12"/>
        <v>14019.070000000003</v>
      </c>
      <c r="K116" s="80">
        <v>3190.4</v>
      </c>
      <c r="L116" s="80">
        <f t="shared" si="11"/>
        <v>10828.670000000004</v>
      </c>
      <c r="M116" s="90">
        <f t="shared" si="10"/>
        <v>1.6251996166048968E-3</v>
      </c>
    </row>
    <row r="117" spans="1:13" x14ac:dyDescent="0.2">
      <c r="A117" s="93"/>
      <c r="B117" s="81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90"/>
    </row>
    <row r="118" spans="1:13" x14ac:dyDescent="0.2">
      <c r="A118" s="93"/>
      <c r="B118" s="81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90"/>
    </row>
    <row r="119" spans="1:13" x14ac:dyDescent="0.2">
      <c r="A119" s="93"/>
      <c r="B119" s="81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90"/>
    </row>
    <row r="120" spans="1:13" ht="15.75" x14ac:dyDescent="0.25">
      <c r="A120" s="91">
        <v>3</v>
      </c>
      <c r="B120" s="92" t="s">
        <v>202</v>
      </c>
      <c r="C120" s="78"/>
      <c r="D120" s="80"/>
      <c r="E120" s="80"/>
      <c r="F120" s="80"/>
      <c r="G120" s="80"/>
      <c r="H120" s="80"/>
      <c r="I120" s="80"/>
      <c r="J120" s="80"/>
      <c r="K120" s="80"/>
      <c r="L120" s="80"/>
      <c r="M120" s="90"/>
    </row>
    <row r="121" spans="1:13" x14ac:dyDescent="0.2">
      <c r="A121" s="94" t="s">
        <v>203</v>
      </c>
      <c r="B121" s="95" t="s">
        <v>204</v>
      </c>
      <c r="C121" s="96">
        <v>166852.37</v>
      </c>
      <c r="D121" s="80"/>
      <c r="E121" s="80"/>
      <c r="F121" s="80"/>
      <c r="G121" s="80"/>
      <c r="H121" s="80"/>
      <c r="I121" s="80"/>
      <c r="J121" s="80">
        <f t="shared" si="12"/>
        <v>166852.37</v>
      </c>
      <c r="K121" s="80">
        <v>0</v>
      </c>
      <c r="L121" s="80">
        <f t="shared" si="11"/>
        <v>166852.37</v>
      </c>
      <c r="M121" s="90">
        <f t="shared" ref="M121:M127" si="13">K121/$K$137</f>
        <v>0</v>
      </c>
    </row>
    <row r="122" spans="1:13" ht="15" hidden="1" customHeight="1" x14ac:dyDescent="0.2">
      <c r="A122" s="94" t="s">
        <v>205</v>
      </c>
      <c r="B122" s="95" t="s">
        <v>206</v>
      </c>
      <c r="C122" s="96">
        <v>0</v>
      </c>
      <c r="D122" s="80"/>
      <c r="E122" s="80"/>
      <c r="F122" s="80"/>
      <c r="G122" s="80"/>
      <c r="H122" s="80"/>
      <c r="I122" s="80"/>
      <c r="J122" s="80">
        <f t="shared" si="12"/>
        <v>0</v>
      </c>
      <c r="K122" s="80">
        <v>0</v>
      </c>
      <c r="L122" s="80">
        <f t="shared" si="11"/>
        <v>0</v>
      </c>
      <c r="M122" s="90">
        <f t="shared" si="13"/>
        <v>0</v>
      </c>
    </row>
    <row r="123" spans="1:13" x14ac:dyDescent="0.2">
      <c r="A123" s="94" t="s">
        <v>207</v>
      </c>
      <c r="B123" s="95" t="s">
        <v>208</v>
      </c>
      <c r="C123" s="96">
        <v>1753341.34</v>
      </c>
      <c r="D123" s="80"/>
      <c r="E123" s="80"/>
      <c r="F123" s="80"/>
      <c r="G123" s="80"/>
      <c r="H123" s="80"/>
      <c r="I123" s="80"/>
      <c r="J123" s="80">
        <f t="shared" si="12"/>
        <v>1753341.34</v>
      </c>
      <c r="K123" s="80">
        <v>0</v>
      </c>
      <c r="L123" s="80">
        <f t="shared" si="11"/>
        <v>1753341.34</v>
      </c>
      <c r="M123" s="90">
        <f t="shared" si="13"/>
        <v>0</v>
      </c>
    </row>
    <row r="124" spans="1:13" x14ac:dyDescent="0.2">
      <c r="A124" s="94" t="s">
        <v>209</v>
      </c>
      <c r="B124" s="95" t="s">
        <v>210</v>
      </c>
      <c r="C124" s="96">
        <v>203351.32</v>
      </c>
      <c r="D124" s="80"/>
      <c r="E124" s="80"/>
      <c r="F124" s="80"/>
      <c r="G124" s="80"/>
      <c r="H124" s="80"/>
      <c r="I124" s="80"/>
      <c r="J124" s="80">
        <f t="shared" si="12"/>
        <v>203351.32</v>
      </c>
      <c r="K124" s="80">
        <v>0</v>
      </c>
      <c r="L124" s="80">
        <f t="shared" si="11"/>
        <v>203351.32</v>
      </c>
      <c r="M124" s="90">
        <f t="shared" si="13"/>
        <v>0</v>
      </c>
    </row>
    <row r="125" spans="1:13" x14ac:dyDescent="0.2">
      <c r="A125" s="94" t="s">
        <v>246</v>
      </c>
      <c r="B125" s="95" t="s">
        <v>247</v>
      </c>
      <c r="C125" s="96">
        <v>0</v>
      </c>
      <c r="D125" s="80">
        <v>1000</v>
      </c>
      <c r="E125" s="80"/>
      <c r="F125" s="80"/>
      <c r="G125" s="80"/>
      <c r="H125" s="80"/>
      <c r="I125" s="80"/>
      <c r="J125" s="80">
        <f t="shared" si="12"/>
        <v>1000</v>
      </c>
      <c r="K125" s="80">
        <v>639.98</v>
      </c>
      <c r="L125" s="80">
        <f t="shared" si="11"/>
        <v>360.02</v>
      </c>
      <c r="M125" s="90">
        <f t="shared" si="13"/>
        <v>3.2600778919094844E-4</v>
      </c>
    </row>
    <row r="126" spans="1:13" x14ac:dyDescent="0.2">
      <c r="A126" s="94" t="s">
        <v>211</v>
      </c>
      <c r="B126" s="95" t="s">
        <v>212</v>
      </c>
      <c r="C126" s="96">
        <v>8000</v>
      </c>
      <c r="D126" s="80"/>
      <c r="E126" s="80"/>
      <c r="F126" s="80"/>
      <c r="G126" s="80"/>
      <c r="H126" s="80"/>
      <c r="I126" s="80"/>
      <c r="J126" s="80">
        <f t="shared" si="12"/>
        <v>8000</v>
      </c>
      <c r="K126" s="80">
        <v>0</v>
      </c>
      <c r="L126" s="80">
        <f t="shared" si="11"/>
        <v>8000</v>
      </c>
      <c r="M126" s="90">
        <f t="shared" si="13"/>
        <v>0</v>
      </c>
    </row>
    <row r="127" spans="1:13" x14ac:dyDescent="0.2">
      <c r="A127" s="94" t="s">
        <v>213</v>
      </c>
      <c r="B127" s="95" t="s">
        <v>214</v>
      </c>
      <c r="C127" s="96">
        <v>0</v>
      </c>
      <c r="D127" s="80">
        <v>2000</v>
      </c>
      <c r="E127" s="80"/>
      <c r="F127" s="80"/>
      <c r="G127" s="80"/>
      <c r="H127" s="80"/>
      <c r="I127" s="80"/>
      <c r="J127" s="80">
        <f t="shared" si="12"/>
        <v>2000</v>
      </c>
      <c r="K127" s="80">
        <v>1049.99</v>
      </c>
      <c r="L127" s="80">
        <f t="shared" si="11"/>
        <v>950.01</v>
      </c>
      <c r="M127" s="90">
        <f t="shared" si="13"/>
        <v>5.3486814989937804E-4</v>
      </c>
    </row>
    <row r="128" spans="1:13" ht="15" hidden="1" customHeight="1" x14ac:dyDescent="0.2">
      <c r="A128" s="94" t="s">
        <v>215</v>
      </c>
      <c r="B128" s="95" t="s">
        <v>216</v>
      </c>
      <c r="C128" s="96"/>
      <c r="D128" s="80"/>
      <c r="E128" s="80"/>
      <c r="F128" s="80"/>
      <c r="G128" s="80"/>
      <c r="H128" s="80"/>
      <c r="I128" s="80"/>
      <c r="J128" s="80">
        <f t="shared" si="12"/>
        <v>0</v>
      </c>
      <c r="K128" s="80"/>
      <c r="L128" s="80">
        <f t="shared" si="11"/>
        <v>0</v>
      </c>
      <c r="M128" s="90"/>
    </row>
    <row r="129" spans="1:13" x14ac:dyDescent="0.2">
      <c r="A129" s="94"/>
      <c r="B129" s="95"/>
      <c r="C129" s="96"/>
      <c r="D129" s="80"/>
      <c r="E129" s="80"/>
      <c r="F129" s="80"/>
      <c r="G129" s="80"/>
      <c r="H129" s="80"/>
      <c r="I129" s="80"/>
      <c r="J129" s="80"/>
      <c r="K129" s="80"/>
      <c r="L129" s="80"/>
      <c r="M129" s="90"/>
    </row>
    <row r="130" spans="1:13" x14ac:dyDescent="0.2">
      <c r="A130" s="93"/>
      <c r="B130" s="81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90"/>
    </row>
    <row r="131" spans="1:13" ht="15.75" x14ac:dyDescent="0.25">
      <c r="A131" s="91">
        <v>4</v>
      </c>
      <c r="B131" s="92" t="s">
        <v>217</v>
      </c>
      <c r="C131" s="78"/>
      <c r="D131" s="80"/>
      <c r="E131" s="80"/>
      <c r="F131" s="80"/>
      <c r="G131" s="80"/>
      <c r="H131" s="80"/>
      <c r="I131" s="80"/>
      <c r="J131" s="80"/>
      <c r="K131" s="80"/>
      <c r="L131" s="80"/>
      <c r="M131" s="90"/>
    </row>
    <row r="132" spans="1:13" x14ac:dyDescent="0.2">
      <c r="A132" s="93" t="s">
        <v>218</v>
      </c>
      <c r="B132" s="81" t="s">
        <v>219</v>
      </c>
      <c r="C132" s="80">
        <v>59750</v>
      </c>
      <c r="D132" s="80"/>
      <c r="E132" s="80"/>
      <c r="F132" s="80"/>
      <c r="G132" s="80"/>
      <c r="H132" s="80"/>
      <c r="I132" s="80"/>
      <c r="J132" s="80">
        <f t="shared" si="12"/>
        <v>59750</v>
      </c>
      <c r="K132" s="80">
        <v>0</v>
      </c>
      <c r="L132" s="80">
        <f t="shared" si="11"/>
        <v>59750</v>
      </c>
      <c r="M132" s="90">
        <f t="shared" ref="M132:M136" si="14">K132/$K$137</f>
        <v>0</v>
      </c>
    </row>
    <row r="133" spans="1:13" x14ac:dyDescent="0.2">
      <c r="A133" s="93" t="s">
        <v>220</v>
      </c>
      <c r="B133" s="81" t="s">
        <v>221</v>
      </c>
      <c r="C133" s="80">
        <v>15100</v>
      </c>
      <c r="D133" s="80"/>
      <c r="E133" s="80"/>
      <c r="F133" s="80"/>
      <c r="G133" s="80"/>
      <c r="H133" s="80"/>
      <c r="I133" s="80"/>
      <c r="J133" s="80">
        <f t="shared" si="12"/>
        <v>15100</v>
      </c>
      <c r="K133" s="80">
        <v>0</v>
      </c>
      <c r="L133" s="80">
        <f t="shared" si="11"/>
        <v>15100</v>
      </c>
      <c r="M133" s="90">
        <f t="shared" si="14"/>
        <v>0</v>
      </c>
    </row>
    <row r="134" spans="1:13" x14ac:dyDescent="0.2">
      <c r="A134" s="93" t="s">
        <v>222</v>
      </c>
      <c r="B134" s="81" t="s">
        <v>223</v>
      </c>
      <c r="C134" s="80">
        <v>101835.6</v>
      </c>
      <c r="D134" s="80"/>
      <c r="E134" s="80"/>
      <c r="F134" s="80">
        <v>5000</v>
      </c>
      <c r="G134" s="80"/>
      <c r="H134" s="80"/>
      <c r="I134" s="80"/>
      <c r="J134" s="80">
        <f t="shared" si="12"/>
        <v>106835.6</v>
      </c>
      <c r="K134" s="80">
        <v>39698.199999999997</v>
      </c>
      <c r="L134" s="80">
        <f t="shared" si="11"/>
        <v>67137.400000000009</v>
      </c>
      <c r="M134" s="90">
        <f t="shared" si="14"/>
        <v>2.0222385725897851E-2</v>
      </c>
    </row>
    <row r="135" spans="1:13" x14ac:dyDescent="0.2">
      <c r="A135" s="93" t="s">
        <v>224</v>
      </c>
      <c r="B135" s="81" t="s">
        <v>225</v>
      </c>
      <c r="C135" s="80">
        <v>8000</v>
      </c>
      <c r="D135" s="80"/>
      <c r="E135" s="80"/>
      <c r="F135" s="80"/>
      <c r="G135" s="80"/>
      <c r="H135" s="80"/>
      <c r="I135" s="80"/>
      <c r="J135" s="80">
        <f t="shared" si="12"/>
        <v>8000</v>
      </c>
      <c r="K135" s="80">
        <v>0</v>
      </c>
      <c r="L135" s="80">
        <f t="shared" si="11"/>
        <v>8000</v>
      </c>
      <c r="M135" s="90">
        <f t="shared" si="14"/>
        <v>0</v>
      </c>
    </row>
    <row r="136" spans="1:13" ht="15.75" thickBot="1" x14ac:dyDescent="0.25">
      <c r="A136" s="93" t="s">
        <v>226</v>
      </c>
      <c r="B136" s="81" t="s">
        <v>227</v>
      </c>
      <c r="C136" s="80">
        <v>7000</v>
      </c>
      <c r="D136" s="80"/>
      <c r="E136" s="80"/>
      <c r="F136" s="80"/>
      <c r="G136" s="80"/>
      <c r="H136" s="80"/>
      <c r="I136" s="80"/>
      <c r="J136" s="80">
        <f t="shared" si="12"/>
        <v>7000</v>
      </c>
      <c r="K136" s="80">
        <v>5681.58</v>
      </c>
      <c r="L136" s="80">
        <f t="shared" si="11"/>
        <v>1318.42</v>
      </c>
      <c r="M136" s="97">
        <f t="shared" si="14"/>
        <v>2.8942144049993886E-3</v>
      </c>
    </row>
    <row r="137" spans="1:13" ht="16.5" thickBot="1" x14ac:dyDescent="0.3">
      <c r="A137" s="84"/>
      <c r="B137" s="85" t="s">
        <v>235</v>
      </c>
      <c r="C137" s="86">
        <f>SUM(C28:C136)</f>
        <v>11460207.590000002</v>
      </c>
      <c r="D137" s="86">
        <f t="shared" ref="D137:L137" si="15">SUM(D28:D136)</f>
        <v>28000</v>
      </c>
      <c r="E137" s="86">
        <f t="shared" si="15"/>
        <v>1047113.26</v>
      </c>
      <c r="F137" s="86">
        <f t="shared" si="15"/>
        <v>79375</v>
      </c>
      <c r="G137" s="86">
        <f t="shared" si="15"/>
        <v>79375</v>
      </c>
      <c r="H137" s="86">
        <f t="shared" si="15"/>
        <v>0</v>
      </c>
      <c r="I137" s="86">
        <f t="shared" si="15"/>
        <v>0</v>
      </c>
      <c r="J137" s="86">
        <f t="shared" si="15"/>
        <v>10441094.330000004</v>
      </c>
      <c r="K137" s="86">
        <f t="shared" si="15"/>
        <v>1963081.9299999995</v>
      </c>
      <c r="L137" s="86">
        <f t="shared" si="15"/>
        <v>8478012.3999999985</v>
      </c>
      <c r="M137" s="98">
        <v>1</v>
      </c>
    </row>
    <row r="138" spans="1:13" x14ac:dyDescent="0.2">
      <c r="A138" s="99"/>
      <c r="D138" s="100"/>
      <c r="E138" s="100"/>
      <c r="F138" s="100"/>
      <c r="G138" s="100"/>
      <c r="H138" s="100"/>
      <c r="I138" s="100"/>
      <c r="J138" s="100"/>
      <c r="K138" s="100"/>
      <c r="L138" s="100"/>
    </row>
    <row r="139" spans="1:13" ht="15.75" thickBot="1" x14ac:dyDescent="0.25">
      <c r="E139" s="51"/>
    </row>
    <row r="140" spans="1:13" ht="15.75" x14ac:dyDescent="0.25">
      <c r="A140" s="24" t="s">
        <v>228</v>
      </c>
      <c r="B140" s="25"/>
      <c r="C140" s="26"/>
      <c r="D140" s="27"/>
      <c r="E140" s="27"/>
      <c r="F140" s="27"/>
      <c r="G140" s="27"/>
      <c r="H140" s="27"/>
      <c r="I140" s="27"/>
      <c r="J140" s="27"/>
      <c r="K140" s="27"/>
    </row>
    <row r="141" spans="1:13" ht="15.75" x14ac:dyDescent="0.25">
      <c r="A141" s="28" t="s">
        <v>2</v>
      </c>
      <c r="B141" s="29"/>
      <c r="C141" s="30"/>
      <c r="D141" s="27"/>
      <c r="E141" s="27"/>
      <c r="F141" s="27"/>
      <c r="G141" s="27"/>
      <c r="H141" s="27"/>
      <c r="I141" s="27"/>
      <c r="J141" s="27"/>
      <c r="K141" s="27"/>
    </row>
    <row r="142" spans="1:13" ht="8.1" customHeight="1" thickBot="1" x14ac:dyDescent="0.25">
      <c r="A142" s="31"/>
      <c r="B142" s="32"/>
      <c r="C142" s="33"/>
      <c r="D142" s="27"/>
      <c r="E142" s="27"/>
      <c r="F142" s="27"/>
      <c r="G142" s="27"/>
      <c r="H142" s="27"/>
      <c r="I142" s="27"/>
      <c r="J142" s="27"/>
      <c r="K142" s="27"/>
    </row>
    <row r="143" spans="1:13" ht="8.1" customHeight="1" x14ac:dyDescent="0.2">
      <c r="A143" s="34"/>
      <c r="B143" s="35"/>
      <c r="C143" s="36"/>
      <c r="D143" s="27"/>
      <c r="E143" s="27"/>
      <c r="F143" s="27"/>
      <c r="G143" s="27"/>
      <c r="H143" s="27"/>
      <c r="I143" s="27"/>
      <c r="J143" s="27"/>
      <c r="K143" s="27"/>
    </row>
    <row r="144" spans="1:13" x14ac:dyDescent="0.2">
      <c r="A144" s="37" t="s">
        <v>229</v>
      </c>
      <c r="B144" s="38"/>
      <c r="C144" s="39"/>
      <c r="D144" s="27"/>
      <c r="E144" s="27"/>
      <c r="F144" s="27"/>
      <c r="G144" s="27"/>
      <c r="H144" s="27"/>
      <c r="I144" s="27"/>
      <c r="J144" s="27"/>
    </row>
    <row r="145" spans="1:10" x14ac:dyDescent="0.2">
      <c r="A145" s="40" t="s">
        <v>234</v>
      </c>
      <c r="B145" s="38"/>
      <c r="C145" s="41">
        <v>815768.15000000037</v>
      </c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230</v>
      </c>
      <c r="B146" s="38"/>
      <c r="C146" s="41">
        <f>K22</f>
        <v>2621777.4899999998</v>
      </c>
      <c r="D146" s="27"/>
      <c r="E146" s="27"/>
      <c r="F146" s="27"/>
      <c r="G146" s="27"/>
      <c r="H146" s="27"/>
      <c r="I146" s="27"/>
      <c r="J146" s="27"/>
    </row>
    <row r="147" spans="1:10" x14ac:dyDescent="0.2">
      <c r="A147" s="40" t="s">
        <v>251</v>
      </c>
      <c r="B147" s="38"/>
      <c r="C147" s="41">
        <v>-158343.43</v>
      </c>
      <c r="D147" s="27"/>
      <c r="E147" s="27"/>
      <c r="F147" s="27"/>
      <c r="G147" s="27"/>
      <c r="H147" s="27"/>
      <c r="I147" s="27"/>
      <c r="J147" s="27"/>
    </row>
    <row r="148" spans="1:10" x14ac:dyDescent="0.2">
      <c r="A148" s="40" t="s">
        <v>231</v>
      </c>
      <c r="B148" s="38"/>
      <c r="C148" s="42">
        <f>-K137</f>
        <v>-1963081.9299999995</v>
      </c>
      <c r="D148" s="27"/>
      <c r="E148" s="27"/>
      <c r="F148" s="27"/>
      <c r="G148" s="27"/>
      <c r="H148" s="27"/>
      <c r="I148" s="27"/>
      <c r="J148" s="27"/>
    </row>
    <row r="149" spans="1:10" ht="15.75" x14ac:dyDescent="0.25">
      <c r="A149" s="43" t="s">
        <v>232</v>
      </c>
      <c r="B149" s="44"/>
      <c r="C149" s="45">
        <f>SUM(C145:C148)</f>
        <v>1316120.2800000005</v>
      </c>
      <c r="D149" s="27"/>
      <c r="E149" s="27"/>
      <c r="F149" s="27"/>
      <c r="G149" s="27"/>
      <c r="H149" s="27"/>
      <c r="I149" s="27"/>
      <c r="J149" s="27"/>
    </row>
    <row r="150" spans="1:10" ht="15.75" x14ac:dyDescent="0.25">
      <c r="A150" s="43"/>
      <c r="B150" s="44"/>
      <c r="C150" s="45"/>
      <c r="D150" s="27"/>
      <c r="E150" s="27"/>
      <c r="F150" s="27"/>
      <c r="G150" s="27"/>
      <c r="H150" s="27"/>
      <c r="I150" s="27"/>
      <c r="J150" s="27"/>
    </row>
    <row r="151" spans="1:10" x14ac:dyDescent="0.2">
      <c r="A151" s="37" t="s">
        <v>233</v>
      </c>
      <c r="B151" s="38"/>
      <c r="C151" s="41"/>
      <c r="D151" s="27"/>
      <c r="E151" s="27"/>
      <c r="F151" s="27"/>
      <c r="G151" s="27"/>
      <c r="H151" s="27"/>
      <c r="I151" s="27"/>
      <c r="J151" s="27"/>
    </row>
    <row r="152" spans="1:10" x14ac:dyDescent="0.2">
      <c r="A152" s="40" t="s">
        <v>236</v>
      </c>
      <c r="B152" s="38"/>
      <c r="C152" s="41">
        <v>233.12</v>
      </c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237</v>
      </c>
      <c r="B153" s="38"/>
      <c r="C153" s="41">
        <v>10655.38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252</v>
      </c>
      <c r="B154" s="38"/>
      <c r="C154" s="41">
        <v>1514.69</v>
      </c>
      <c r="D154" s="27"/>
      <c r="E154" s="27"/>
      <c r="F154" s="27"/>
      <c r="G154" s="27"/>
      <c r="H154" s="27"/>
      <c r="I154" s="27"/>
      <c r="J154" s="27"/>
    </row>
    <row r="155" spans="1:10" x14ac:dyDescent="0.2">
      <c r="A155" s="40" t="s">
        <v>257</v>
      </c>
      <c r="B155" s="38"/>
      <c r="C155" s="41">
        <v>13089.78</v>
      </c>
      <c r="D155" s="27"/>
      <c r="E155" s="27"/>
      <c r="F155" s="27"/>
      <c r="G155" s="27"/>
      <c r="H155" s="27"/>
      <c r="I155" s="27"/>
      <c r="J155" s="27"/>
    </row>
    <row r="156" spans="1:10" x14ac:dyDescent="0.2">
      <c r="A156" s="40" t="s">
        <v>253</v>
      </c>
      <c r="B156" s="38"/>
      <c r="C156" s="41">
        <f>990.15+990.15+990.15</f>
        <v>2970.45</v>
      </c>
      <c r="D156" s="27"/>
      <c r="E156" s="27"/>
      <c r="F156" s="27"/>
      <c r="G156" s="27"/>
      <c r="H156" s="27"/>
      <c r="I156" s="27"/>
      <c r="J156" s="27"/>
    </row>
    <row r="157" spans="1:10" x14ac:dyDescent="0.2">
      <c r="A157" s="40" t="s">
        <v>258</v>
      </c>
      <c r="B157" s="38"/>
      <c r="C157" s="41">
        <f>1235.85+1235.85</f>
        <v>2471.6999999999998</v>
      </c>
      <c r="D157" s="27"/>
      <c r="E157" s="27"/>
      <c r="F157" s="27"/>
      <c r="G157" s="27"/>
      <c r="H157" s="27"/>
      <c r="I157" s="27"/>
      <c r="J157" s="27"/>
    </row>
    <row r="158" spans="1:10" ht="8.1" customHeight="1" x14ac:dyDescent="0.2">
      <c r="A158" s="40"/>
      <c r="B158" s="38"/>
      <c r="C158" s="42"/>
      <c r="D158" s="27"/>
      <c r="E158" s="27"/>
      <c r="F158" s="27"/>
      <c r="G158" s="27"/>
      <c r="H158" s="27"/>
      <c r="I158" s="27"/>
      <c r="J158" s="27"/>
    </row>
    <row r="159" spans="1:10" ht="15.75" x14ac:dyDescent="0.25">
      <c r="A159" s="43"/>
      <c r="B159" s="44"/>
      <c r="C159" s="45">
        <f>SUM(C152:C158)</f>
        <v>30935.120000000003</v>
      </c>
      <c r="D159" s="27"/>
      <c r="E159" s="27"/>
      <c r="F159" s="27"/>
      <c r="G159" s="27"/>
      <c r="H159" s="27"/>
      <c r="I159" s="27"/>
      <c r="J159" s="27"/>
    </row>
    <row r="160" spans="1:10" ht="5.0999999999999996" customHeight="1" x14ac:dyDescent="0.25">
      <c r="A160" s="43"/>
      <c r="B160" s="44"/>
      <c r="C160" s="46"/>
      <c r="D160" s="27"/>
      <c r="E160" s="27"/>
      <c r="F160" s="27"/>
      <c r="G160" s="27"/>
      <c r="H160" s="27"/>
      <c r="I160" s="27"/>
      <c r="J160" s="27"/>
    </row>
    <row r="161" spans="1:13" x14ac:dyDescent="0.2">
      <c r="A161" s="40"/>
      <c r="B161" s="38"/>
      <c r="C161" s="41"/>
      <c r="D161" s="27"/>
      <c r="E161" s="27"/>
      <c r="F161" s="27"/>
      <c r="G161" s="27"/>
      <c r="H161" s="27"/>
      <c r="I161" s="27"/>
      <c r="J161" s="27"/>
    </row>
    <row r="162" spans="1:13" ht="16.5" thickBot="1" x14ac:dyDescent="0.3">
      <c r="A162" s="47" t="s">
        <v>266</v>
      </c>
      <c r="B162" s="48"/>
      <c r="C162" s="49">
        <f>C149+C159</f>
        <v>1347055.4000000006</v>
      </c>
      <c r="D162" s="27"/>
      <c r="E162" s="27"/>
      <c r="F162" s="27"/>
      <c r="G162" s="27"/>
      <c r="H162" s="27"/>
      <c r="I162" s="27"/>
      <c r="J162" s="27"/>
    </row>
    <row r="163" spans="1:13" x14ac:dyDescent="0.2">
      <c r="C163" s="107">
        <f>C162-1347055.4</f>
        <v>0</v>
      </c>
      <c r="D163" s="27"/>
      <c r="E163" s="27"/>
      <c r="F163" s="27"/>
      <c r="G163" s="27"/>
      <c r="H163" s="27"/>
      <c r="I163" s="27"/>
      <c r="J163" s="27"/>
    </row>
    <row r="164" spans="1:13" s="105" customFormat="1" x14ac:dyDescent="0.2">
      <c r="A164" s="50"/>
      <c r="B164" s="50"/>
      <c r="C164" s="51"/>
      <c r="D164" s="27"/>
      <c r="E164" s="27"/>
      <c r="F164" s="27"/>
      <c r="G164" s="27"/>
      <c r="H164" s="27"/>
      <c r="I164" s="27"/>
      <c r="J164" s="27"/>
      <c r="K164" s="50"/>
      <c r="L164" s="50"/>
      <c r="M164" s="50"/>
    </row>
    <row r="165" spans="1:13" s="105" customFormat="1" x14ac:dyDescent="0.2">
      <c r="A165" s="50"/>
      <c r="B165" s="50"/>
      <c r="C165" s="108"/>
      <c r="D165" s="50"/>
      <c r="E165" s="50"/>
      <c r="F165" s="50"/>
      <c r="G165" s="50"/>
      <c r="H165" s="50"/>
      <c r="I165" s="50"/>
      <c r="J165" s="50"/>
      <c r="K165" s="50"/>
      <c r="L165" s="50"/>
      <c r="M165" s="50"/>
    </row>
    <row r="166" spans="1:13" s="105" customFormat="1" x14ac:dyDescent="0.2"/>
    <row r="167" spans="1:13" s="105" customFormat="1" x14ac:dyDescent="0.2"/>
    <row r="168" spans="1:13" s="105" customFormat="1" x14ac:dyDescent="0.2"/>
    <row r="169" spans="1:13" s="105" customFormat="1" x14ac:dyDescent="0.2"/>
    <row r="170" spans="1:13" s="105" customFormat="1" x14ac:dyDescent="0.2"/>
    <row r="171" spans="1:13" s="105" customFormat="1" x14ac:dyDescent="0.2"/>
    <row r="172" spans="1:13" s="105" customFormat="1" x14ac:dyDescent="0.2"/>
    <row r="173" spans="1:13" s="105" customFormat="1" x14ac:dyDescent="0.2"/>
    <row r="174" spans="1:13" s="105" customFormat="1" x14ac:dyDescent="0.2"/>
    <row r="175" spans="1:13" s="101" customFormat="1" ht="14.25" x14ac:dyDescent="0.2"/>
    <row r="176" spans="1:13" s="101" customFormat="1" ht="0.95" customHeight="1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spans="2:10" s="101" customFormat="1" x14ac:dyDescent="0.25">
      <c r="B177" s="102" t="s">
        <v>248</v>
      </c>
      <c r="C177" s="103"/>
      <c r="D177" s="103"/>
      <c r="E177" s="103"/>
      <c r="F177" s="103"/>
      <c r="G177" s="103"/>
      <c r="H177" s="103"/>
      <c r="I177" s="103"/>
      <c r="J177" s="103"/>
    </row>
    <row r="178" spans="2:10" s="101" customFormat="1" x14ac:dyDescent="0.25">
      <c r="B178" s="102" t="s">
        <v>249</v>
      </c>
      <c r="C178" s="103"/>
      <c r="D178" s="103"/>
      <c r="E178" s="103"/>
      <c r="F178" s="103"/>
      <c r="G178" s="103"/>
      <c r="H178" s="103"/>
      <c r="I178" s="103"/>
      <c r="J178" s="103"/>
    </row>
    <row r="179" spans="2:10" s="105" customFormat="1" x14ac:dyDescent="0.2"/>
    <row r="180" spans="2:10" s="105" customFormat="1" x14ac:dyDescent="0.2"/>
    <row r="181" spans="2:10" s="2" customFormat="1" x14ac:dyDescent="0.2"/>
    <row r="182" spans="2:10" s="2" customFormat="1" x14ac:dyDescent="0.2"/>
    <row r="183" spans="2:10" s="2" customFormat="1" x14ac:dyDescent="0.2"/>
    <row r="184" spans="2:10" s="2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4"/>
  <sheetViews>
    <sheetView showGridLines="0" zoomScale="85" zoomScaleNormal="85" workbookViewId="0">
      <selection activeCell="A176" sqref="A176"/>
    </sheetView>
  </sheetViews>
  <sheetFormatPr baseColWidth="10" defaultRowHeight="15" x14ac:dyDescent="0.2"/>
  <cols>
    <col min="1" max="1" width="11.7109375" style="50" customWidth="1"/>
    <col min="2" max="2" width="48.7109375" style="50" customWidth="1"/>
    <col min="3" max="3" width="16.28515625" style="50" customWidth="1"/>
    <col min="4" max="9" width="15.7109375" style="50" customWidth="1"/>
    <col min="10" max="10" width="16.28515625" style="50" customWidth="1"/>
    <col min="11" max="11" width="15.7109375" style="50" customWidth="1"/>
    <col min="12" max="12" width="16.28515625" style="50" customWidth="1"/>
    <col min="13" max="13" width="10.7109375" style="50" hidden="1" customWidth="1"/>
    <col min="14" max="16384" width="11.42578125" style="50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5.75" x14ac:dyDescent="0.25">
      <c r="A3" s="65" t="s">
        <v>267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6.5" thickBot="1" x14ac:dyDescent="0.3">
      <c r="A6" s="67" t="s">
        <v>3</v>
      </c>
      <c r="B6" s="112" t="s">
        <v>4</v>
      </c>
      <c r="C6" s="67" t="s">
        <v>5</v>
      </c>
      <c r="D6" s="68" t="s">
        <v>6</v>
      </c>
      <c r="E6" s="69"/>
      <c r="F6" s="68" t="s">
        <v>7</v>
      </c>
      <c r="G6" s="69"/>
      <c r="H6" s="68" t="s">
        <v>19</v>
      </c>
      <c r="I6" s="70"/>
      <c r="J6" s="67" t="s">
        <v>5</v>
      </c>
      <c r="K6" s="112" t="s">
        <v>8</v>
      </c>
      <c r="L6" s="67" t="s">
        <v>9</v>
      </c>
      <c r="M6" s="67" t="s">
        <v>10</v>
      </c>
    </row>
    <row r="7" spans="1:13" ht="16.5" thickBot="1" x14ac:dyDescent="0.3">
      <c r="A7" s="71" t="s">
        <v>11</v>
      </c>
      <c r="B7" s="113"/>
      <c r="C7" s="71" t="s">
        <v>12</v>
      </c>
      <c r="D7" s="72" t="s">
        <v>13</v>
      </c>
      <c r="E7" s="72" t="s">
        <v>14</v>
      </c>
      <c r="F7" s="72" t="s">
        <v>13</v>
      </c>
      <c r="G7" s="72" t="s">
        <v>14</v>
      </c>
      <c r="H7" s="72" t="s">
        <v>13</v>
      </c>
      <c r="I7" s="73" t="s">
        <v>14</v>
      </c>
      <c r="J7" s="71" t="s">
        <v>15</v>
      </c>
      <c r="K7" s="113"/>
      <c r="L7" s="71" t="s">
        <v>16</v>
      </c>
      <c r="M7" s="71" t="s">
        <v>17</v>
      </c>
    </row>
    <row r="8" spans="1:13" ht="15.75" x14ac:dyDescent="0.25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5.75" x14ac:dyDescent="0.25">
      <c r="A9" s="77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ht="15.75" x14ac:dyDescent="0.25">
      <c r="A10" s="77"/>
      <c r="B10" s="77" t="s">
        <v>20</v>
      </c>
      <c r="C10" s="80">
        <f>260706.83+555061.32</f>
        <v>815768.14999999991</v>
      </c>
      <c r="D10" s="78"/>
      <c r="E10" s="78"/>
      <c r="F10" s="78"/>
      <c r="G10" s="78"/>
      <c r="H10" s="78"/>
      <c r="I10" s="78"/>
      <c r="J10" s="80">
        <f>C10+D10-E10+F10-G10+H10-I10</f>
        <v>815768.14999999991</v>
      </c>
      <c r="K10" s="80"/>
      <c r="L10" s="80">
        <f>J10-K10</f>
        <v>815768.14999999991</v>
      </c>
      <c r="M10" s="79">
        <f>K10/$K$22</f>
        <v>0</v>
      </c>
    </row>
    <row r="11" spans="1:13" ht="15.75" x14ac:dyDescent="0.25">
      <c r="A11" s="77"/>
      <c r="B11" s="77" t="s">
        <v>243</v>
      </c>
      <c r="C11" s="80">
        <f>14137.2+31598.95+16675+261097.2</f>
        <v>323508.35000000003</v>
      </c>
      <c r="D11" s="78"/>
      <c r="E11" s="78"/>
      <c r="F11" s="78"/>
      <c r="G11" s="78"/>
      <c r="H11" s="78"/>
      <c r="I11" s="78"/>
      <c r="J11" s="80">
        <f>C11+D11-E11+F11-G11+H11-I11</f>
        <v>323508.35000000003</v>
      </c>
      <c r="K11" s="80">
        <v>62411.15</v>
      </c>
      <c r="L11" s="80">
        <f>J11-K11</f>
        <v>261097.20000000004</v>
      </c>
      <c r="M11" s="79">
        <f>K11/$K$22</f>
        <v>2.3804899629373204E-2</v>
      </c>
    </row>
    <row r="12" spans="1:13" ht="15.75" x14ac:dyDescent="0.25">
      <c r="A12" s="81" t="s">
        <v>21</v>
      </c>
      <c r="B12" s="81" t="s">
        <v>22</v>
      </c>
      <c r="C12" s="80">
        <v>538844.57000000007</v>
      </c>
      <c r="D12" s="80"/>
      <c r="E12" s="80">
        <v>495480.33</v>
      </c>
      <c r="F12" s="80"/>
      <c r="G12" s="80"/>
      <c r="H12" s="80"/>
      <c r="I12" s="80"/>
      <c r="J12" s="80">
        <f t="shared" ref="J12:J21" si="0">C12+D12-E12+F12-G12+H12-I12</f>
        <v>43364.240000000049</v>
      </c>
      <c r="K12" s="80">
        <v>22200</v>
      </c>
      <c r="L12" s="80">
        <f t="shared" ref="L12:L21" si="1">J12-K12</f>
        <v>21164.240000000049</v>
      </c>
      <c r="M12" s="79">
        <f t="shared" ref="M12:M21" si="2">K12/$K$22</f>
        <v>8.4675378000899689E-3</v>
      </c>
    </row>
    <row r="13" spans="1:13" ht="15.75" hidden="1" customHeight="1" x14ac:dyDescent="0.25">
      <c r="A13" s="81" t="s">
        <v>35</v>
      </c>
      <c r="B13" s="81" t="s">
        <v>36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  <c r="K13" s="80"/>
      <c r="L13" s="80">
        <f t="shared" si="1"/>
        <v>0</v>
      </c>
      <c r="M13" s="79">
        <f t="shared" si="2"/>
        <v>0</v>
      </c>
    </row>
    <row r="14" spans="1:13" ht="15.75" x14ac:dyDescent="0.25">
      <c r="A14" s="81" t="s">
        <v>23</v>
      </c>
      <c r="B14" s="81" t="s">
        <v>24</v>
      </c>
      <c r="C14" s="80">
        <v>65000</v>
      </c>
      <c r="D14" s="80"/>
      <c r="E14" s="80"/>
      <c r="F14" s="80"/>
      <c r="G14" s="80"/>
      <c r="H14" s="80"/>
      <c r="I14" s="80"/>
      <c r="J14" s="80">
        <f t="shared" si="0"/>
        <v>65000</v>
      </c>
      <c r="K14" s="80">
        <f>910+11999</f>
        <v>12909</v>
      </c>
      <c r="L14" s="80">
        <f t="shared" si="1"/>
        <v>52091</v>
      </c>
      <c r="M14" s="79">
        <f t="shared" si="2"/>
        <v>4.9237588045658292E-3</v>
      </c>
    </row>
    <row r="15" spans="1:13" ht="15.75" x14ac:dyDescent="0.25">
      <c r="A15" s="81" t="s">
        <v>25</v>
      </c>
      <c r="B15" s="81" t="s">
        <v>26</v>
      </c>
      <c r="C15" s="80">
        <v>3500</v>
      </c>
      <c r="D15" s="80"/>
      <c r="E15" s="80"/>
      <c r="F15" s="80"/>
      <c r="G15" s="80"/>
      <c r="H15" s="80"/>
      <c r="I15" s="80"/>
      <c r="J15" s="80">
        <f t="shared" si="0"/>
        <v>3500</v>
      </c>
      <c r="K15" s="80">
        <v>0</v>
      </c>
      <c r="L15" s="80">
        <f t="shared" si="1"/>
        <v>3500</v>
      </c>
      <c r="M15" s="79">
        <f t="shared" si="2"/>
        <v>0</v>
      </c>
    </row>
    <row r="16" spans="1:13" ht="15.75" x14ac:dyDescent="0.25">
      <c r="A16" s="81">
        <v>15.1</v>
      </c>
      <c r="B16" s="81" t="s">
        <v>27</v>
      </c>
      <c r="C16" s="80">
        <v>3000</v>
      </c>
      <c r="D16" s="80"/>
      <c r="E16" s="80"/>
      <c r="F16" s="80"/>
      <c r="G16" s="80"/>
      <c r="H16" s="80"/>
      <c r="I16" s="80"/>
      <c r="J16" s="80">
        <f t="shared" si="0"/>
        <v>3000</v>
      </c>
      <c r="K16" s="80">
        <f>889.28+4065.47</f>
        <v>4954.75</v>
      </c>
      <c r="L16" s="80">
        <f t="shared" si="1"/>
        <v>-1954.75</v>
      </c>
      <c r="M16" s="79">
        <f t="shared" si="2"/>
        <v>1.8898438249998098E-3</v>
      </c>
    </row>
    <row r="17" spans="1:13" ht="15.75" x14ac:dyDescent="0.25">
      <c r="A17" s="81" t="s">
        <v>28</v>
      </c>
      <c r="B17" s="81" t="s">
        <v>29</v>
      </c>
      <c r="C17" s="80">
        <v>2841029.1</v>
      </c>
      <c r="D17" s="80">
        <v>35865.57</v>
      </c>
      <c r="E17" s="80"/>
      <c r="F17" s="80"/>
      <c r="G17" s="80"/>
      <c r="H17" s="80"/>
      <c r="I17" s="80"/>
      <c r="J17" s="80">
        <f t="shared" si="0"/>
        <v>2876894.67</v>
      </c>
      <c r="K17" s="80">
        <f>357357.79+1394481.56</f>
        <v>1751839.35</v>
      </c>
      <c r="L17" s="80">
        <f t="shared" si="1"/>
        <v>1125055.3199999998</v>
      </c>
      <c r="M17" s="79">
        <f t="shared" si="2"/>
        <v>0.6681876538653172</v>
      </c>
    </row>
    <row r="18" spans="1:13" ht="15.75" x14ac:dyDescent="0.25">
      <c r="A18" s="81" t="s">
        <v>30</v>
      </c>
      <c r="B18" s="81" t="s">
        <v>39</v>
      </c>
      <c r="C18" s="80">
        <v>4953429.6500000004</v>
      </c>
      <c r="D18" s="80"/>
      <c r="E18" s="80"/>
      <c r="F18" s="80"/>
      <c r="G18" s="80"/>
      <c r="H18" s="80"/>
      <c r="I18" s="80"/>
      <c r="J18" s="80">
        <f t="shared" si="0"/>
        <v>4953429.6500000004</v>
      </c>
      <c r="K18" s="80">
        <v>0</v>
      </c>
      <c r="L18" s="80">
        <f t="shared" si="1"/>
        <v>4953429.6500000004</v>
      </c>
      <c r="M18" s="79">
        <f t="shared" si="2"/>
        <v>0</v>
      </c>
    </row>
    <row r="19" spans="1:13" ht="15.75" x14ac:dyDescent="0.25">
      <c r="A19" s="81" t="s">
        <v>31</v>
      </c>
      <c r="B19" s="81" t="s">
        <v>32</v>
      </c>
      <c r="C19" s="80">
        <v>1764127.77</v>
      </c>
      <c r="D19" s="80"/>
      <c r="E19" s="80">
        <v>559498.5</v>
      </c>
      <c r="F19" s="80"/>
      <c r="G19" s="80"/>
      <c r="H19" s="80"/>
      <c r="I19" s="80"/>
      <c r="J19" s="80">
        <f t="shared" si="0"/>
        <v>1204629.27</v>
      </c>
      <c r="K19" s="80">
        <f>674132.45+48932.47</f>
        <v>723064.91999999993</v>
      </c>
      <c r="L19" s="80">
        <f t="shared" si="1"/>
        <v>481564.35000000009</v>
      </c>
      <c r="M19" s="79">
        <f t="shared" si="2"/>
        <v>0.2757918712621184</v>
      </c>
    </row>
    <row r="20" spans="1:13" ht="15.75" x14ac:dyDescent="0.25">
      <c r="A20" s="81" t="s">
        <v>33</v>
      </c>
      <c r="B20" s="81" t="s">
        <v>34</v>
      </c>
      <c r="C20" s="80">
        <v>20000</v>
      </c>
      <c r="D20" s="80"/>
      <c r="E20" s="80"/>
      <c r="F20" s="80"/>
      <c r="G20" s="80"/>
      <c r="H20" s="80"/>
      <c r="I20" s="80"/>
      <c r="J20" s="80">
        <f t="shared" si="0"/>
        <v>20000</v>
      </c>
      <c r="K20" s="80">
        <v>0</v>
      </c>
      <c r="L20" s="80">
        <f t="shared" si="1"/>
        <v>20000</v>
      </c>
      <c r="M20" s="79">
        <f t="shared" si="2"/>
        <v>0</v>
      </c>
    </row>
    <row r="21" spans="1:13" ht="16.5" thickBot="1" x14ac:dyDescent="0.3">
      <c r="A21" s="82" t="s">
        <v>38</v>
      </c>
      <c r="B21" s="82" t="s">
        <v>40</v>
      </c>
      <c r="C21" s="83">
        <v>132000</v>
      </c>
      <c r="D21" s="83"/>
      <c r="E21" s="83"/>
      <c r="F21" s="83"/>
      <c r="G21" s="83"/>
      <c r="H21" s="83"/>
      <c r="I21" s="83"/>
      <c r="J21" s="80">
        <f t="shared" si="0"/>
        <v>132000</v>
      </c>
      <c r="K21" s="80">
        <v>44398.32</v>
      </c>
      <c r="L21" s="80">
        <f t="shared" si="1"/>
        <v>87601.68</v>
      </c>
      <c r="M21" s="79">
        <f t="shared" si="2"/>
        <v>1.6934434813535609E-2</v>
      </c>
    </row>
    <row r="22" spans="1:13" ht="16.5" thickBot="1" x14ac:dyDescent="0.3">
      <c r="A22" s="84"/>
      <c r="B22" s="85" t="s">
        <v>41</v>
      </c>
      <c r="C22" s="86">
        <f>SUM(C10:C21)</f>
        <v>11460207.59</v>
      </c>
      <c r="D22" s="86">
        <f t="shared" ref="D22:I22" si="3">SUM(D11:D21)</f>
        <v>35865.57</v>
      </c>
      <c r="E22" s="86">
        <f t="shared" si="3"/>
        <v>1054978.83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0</v>
      </c>
      <c r="J22" s="86">
        <f>SUM(J10:J21)</f>
        <v>10441094.33</v>
      </c>
      <c r="K22" s="86">
        <f>SUM(K10:K21)</f>
        <v>2621777.4899999998</v>
      </c>
      <c r="L22" s="86">
        <f t="shared" ref="L22" si="4">SUM(L10:L21)</f>
        <v>7819316.8399999999</v>
      </c>
      <c r="M22" s="79"/>
    </row>
    <row r="23" spans="1:13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ht="15.75" x14ac:dyDescent="0.25">
      <c r="A24" s="77" t="s">
        <v>42</v>
      </c>
      <c r="B24" s="77" t="s">
        <v>43</v>
      </c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90"/>
    </row>
    <row r="25" spans="1:13" ht="15.75" x14ac:dyDescent="0.25">
      <c r="A25" s="77"/>
      <c r="B25" s="77"/>
      <c r="C25" s="78"/>
      <c r="D25" s="80"/>
      <c r="E25" s="80"/>
      <c r="F25" s="80"/>
      <c r="G25" s="80"/>
      <c r="H25" s="80"/>
      <c r="I25" s="80"/>
      <c r="J25" s="80"/>
      <c r="K25" s="80"/>
      <c r="L25" s="80"/>
      <c r="M25" s="90"/>
    </row>
    <row r="26" spans="1:13" ht="15.75" x14ac:dyDescent="0.25">
      <c r="A26" s="77"/>
      <c r="B26" s="77"/>
      <c r="C26" s="78"/>
      <c r="D26" s="80"/>
      <c r="E26" s="80"/>
      <c r="F26" s="80"/>
      <c r="G26" s="80"/>
      <c r="H26" s="80"/>
      <c r="I26" s="80"/>
      <c r="J26" s="80"/>
      <c r="K26" s="80"/>
      <c r="L26" s="80"/>
      <c r="M26" s="90"/>
    </row>
    <row r="27" spans="1:13" ht="15.75" x14ac:dyDescent="0.25">
      <c r="A27" s="91">
        <v>0</v>
      </c>
      <c r="B27" s="92" t="s">
        <v>44</v>
      </c>
      <c r="C27" s="78"/>
      <c r="D27" s="80"/>
      <c r="E27" s="80"/>
      <c r="F27" s="80"/>
      <c r="G27" s="80"/>
      <c r="H27" s="80"/>
      <c r="I27" s="80"/>
      <c r="J27" s="80"/>
      <c r="K27" s="80"/>
      <c r="L27" s="80"/>
      <c r="M27" s="90"/>
    </row>
    <row r="28" spans="1:13" x14ac:dyDescent="0.2">
      <c r="A28" s="93" t="s">
        <v>45</v>
      </c>
      <c r="B28" s="81" t="s">
        <v>46</v>
      </c>
      <c r="C28" s="80">
        <v>805853.10000000009</v>
      </c>
      <c r="D28" s="80"/>
      <c r="E28" s="80"/>
      <c r="F28" s="80"/>
      <c r="G28" s="80"/>
      <c r="H28" s="80"/>
      <c r="I28" s="80"/>
      <c r="J28" s="80">
        <f t="shared" ref="J28:J39" si="5">C28+D28-E28+F28-G28+H28-I28</f>
        <v>805853.10000000009</v>
      </c>
      <c r="K28" s="80">
        <v>444171</v>
      </c>
      <c r="L28" s="80">
        <f t="shared" ref="L28:L93" si="6">J28-K28</f>
        <v>361682.10000000009</v>
      </c>
      <c r="M28" s="90">
        <f t="shared" ref="M28:M39" si="7">K28/$K$137</f>
        <v>0.2262620796473839</v>
      </c>
    </row>
    <row r="29" spans="1:13" x14ac:dyDescent="0.2">
      <c r="A29" s="93" t="s">
        <v>47</v>
      </c>
      <c r="B29" s="81" t="s">
        <v>48</v>
      </c>
      <c r="C29" s="80">
        <v>4500</v>
      </c>
      <c r="D29" s="80"/>
      <c r="E29" s="80"/>
      <c r="F29" s="80"/>
      <c r="G29" s="80"/>
      <c r="H29" s="80"/>
      <c r="I29" s="80"/>
      <c r="J29" s="80">
        <f t="shared" si="5"/>
        <v>4500</v>
      </c>
      <c r="K29" s="80">
        <v>2625</v>
      </c>
      <c r="L29" s="80">
        <f t="shared" si="6"/>
        <v>1875</v>
      </c>
      <c r="M29" s="90">
        <f t="shared" si="7"/>
        <v>1.3371831098256814E-3</v>
      </c>
    </row>
    <row r="30" spans="1:13" x14ac:dyDescent="0.2">
      <c r="A30" s="93" t="s">
        <v>49</v>
      </c>
      <c r="B30" s="81" t="s">
        <v>50</v>
      </c>
      <c r="C30" s="80">
        <v>107850</v>
      </c>
      <c r="D30" s="80"/>
      <c r="E30" s="80"/>
      <c r="F30" s="80"/>
      <c r="G30" s="80"/>
      <c r="H30" s="80"/>
      <c r="I30" s="80"/>
      <c r="J30" s="80">
        <f t="shared" si="5"/>
        <v>107850</v>
      </c>
      <c r="K30" s="80">
        <v>54250</v>
      </c>
      <c r="L30" s="80">
        <f t="shared" si="6"/>
        <v>53600</v>
      </c>
      <c r="M30" s="90">
        <f t="shared" si="7"/>
        <v>2.7635117603064082E-2</v>
      </c>
    </row>
    <row r="31" spans="1:13" ht="15" hidden="1" customHeight="1" x14ac:dyDescent="0.2">
      <c r="A31" s="93" t="s">
        <v>51</v>
      </c>
      <c r="B31" s="81" t="s">
        <v>52</v>
      </c>
      <c r="C31" s="80">
        <v>0</v>
      </c>
      <c r="D31" s="80"/>
      <c r="E31" s="80"/>
      <c r="F31" s="80"/>
      <c r="G31" s="80"/>
      <c r="H31" s="80"/>
      <c r="I31" s="80"/>
      <c r="J31" s="80">
        <f t="shared" si="5"/>
        <v>0</v>
      </c>
      <c r="K31" s="80">
        <v>0</v>
      </c>
      <c r="L31" s="80">
        <f t="shared" si="6"/>
        <v>0</v>
      </c>
      <c r="M31" s="90">
        <f t="shared" si="7"/>
        <v>0</v>
      </c>
    </row>
    <row r="32" spans="1:13" ht="15" hidden="1" customHeight="1" x14ac:dyDescent="0.2">
      <c r="A32" s="93" t="s">
        <v>53</v>
      </c>
      <c r="B32" s="81" t="s">
        <v>52</v>
      </c>
      <c r="C32" s="80">
        <v>0</v>
      </c>
      <c r="D32" s="80"/>
      <c r="E32" s="80"/>
      <c r="F32" s="80"/>
      <c r="G32" s="80"/>
      <c r="H32" s="80"/>
      <c r="I32" s="80"/>
      <c r="J32" s="80">
        <f t="shared" si="5"/>
        <v>0</v>
      </c>
      <c r="K32" s="80">
        <v>0</v>
      </c>
      <c r="L32" s="80">
        <f t="shared" si="6"/>
        <v>0</v>
      </c>
      <c r="M32" s="90">
        <f t="shared" si="7"/>
        <v>0</v>
      </c>
    </row>
    <row r="33" spans="1:13" x14ac:dyDescent="0.2">
      <c r="A33" s="93" t="s">
        <v>54</v>
      </c>
      <c r="B33" s="81" t="s">
        <v>55</v>
      </c>
      <c r="C33" s="80">
        <v>276090.01</v>
      </c>
      <c r="D33" s="80"/>
      <c r="E33" s="80"/>
      <c r="F33" s="80"/>
      <c r="G33" s="80"/>
      <c r="H33" s="80"/>
      <c r="I33" s="80"/>
      <c r="J33" s="80">
        <f t="shared" si="5"/>
        <v>276090.01</v>
      </c>
      <c r="K33" s="80">
        <v>9549.48</v>
      </c>
      <c r="L33" s="80">
        <f t="shared" si="6"/>
        <v>266540.53000000003</v>
      </c>
      <c r="M33" s="90">
        <f t="shared" si="7"/>
        <v>4.864534614711675E-3</v>
      </c>
    </row>
    <row r="34" spans="1:13" x14ac:dyDescent="0.2">
      <c r="A34" s="93" t="s">
        <v>56</v>
      </c>
      <c r="B34" s="81" t="s">
        <v>57</v>
      </c>
      <c r="C34" s="80">
        <v>42755.839999999997</v>
      </c>
      <c r="D34" s="80"/>
      <c r="E34" s="80"/>
      <c r="F34" s="80"/>
      <c r="G34" s="80"/>
      <c r="H34" s="80"/>
      <c r="I34" s="80"/>
      <c r="J34" s="80">
        <f t="shared" si="5"/>
        <v>42755.839999999997</v>
      </c>
      <c r="K34" s="80">
        <v>14851.089999999998</v>
      </c>
      <c r="L34" s="80">
        <f t="shared" si="6"/>
        <v>27904.75</v>
      </c>
      <c r="M34" s="90">
        <f t="shared" si="7"/>
        <v>7.5651911278099343E-3</v>
      </c>
    </row>
    <row r="35" spans="1:13" x14ac:dyDescent="0.2">
      <c r="A35" s="93" t="s">
        <v>58</v>
      </c>
      <c r="B35" s="81" t="s">
        <v>59</v>
      </c>
      <c r="C35" s="80">
        <v>90546.57</v>
      </c>
      <c r="D35" s="80"/>
      <c r="E35" s="80"/>
      <c r="F35" s="80"/>
      <c r="G35" s="80"/>
      <c r="H35" s="80"/>
      <c r="I35" s="80"/>
      <c r="J35" s="80">
        <f t="shared" si="5"/>
        <v>90546.57</v>
      </c>
      <c r="K35" s="80">
        <v>48981.600000000006</v>
      </c>
      <c r="L35" s="80">
        <f t="shared" si="6"/>
        <v>41564.97</v>
      </c>
      <c r="M35" s="90">
        <f t="shared" si="7"/>
        <v>2.4951378366566707E-2</v>
      </c>
    </row>
    <row r="36" spans="1:13" x14ac:dyDescent="0.2">
      <c r="A36" s="93" t="s">
        <v>60</v>
      </c>
      <c r="B36" s="81" t="s">
        <v>61</v>
      </c>
      <c r="C36" s="80">
        <v>8486.09</v>
      </c>
      <c r="D36" s="80"/>
      <c r="E36" s="80"/>
      <c r="F36" s="80"/>
      <c r="G36" s="80"/>
      <c r="H36" s="80"/>
      <c r="I36" s="80"/>
      <c r="J36" s="80">
        <f t="shared" si="5"/>
        <v>8486.09</v>
      </c>
      <c r="K36" s="80">
        <v>4590.46</v>
      </c>
      <c r="L36" s="80">
        <f t="shared" si="6"/>
        <v>3895.63</v>
      </c>
      <c r="M36" s="90">
        <f t="shared" si="7"/>
        <v>2.3383945060306277E-3</v>
      </c>
    </row>
    <row r="37" spans="1:13" x14ac:dyDescent="0.2">
      <c r="A37" s="93" t="s">
        <v>62</v>
      </c>
      <c r="B37" s="81" t="s">
        <v>63</v>
      </c>
      <c r="C37" s="80">
        <v>74453</v>
      </c>
      <c r="D37" s="80"/>
      <c r="E37" s="80"/>
      <c r="F37" s="80"/>
      <c r="G37" s="80"/>
      <c r="H37" s="80"/>
      <c r="I37" s="80"/>
      <c r="J37" s="80">
        <f t="shared" si="5"/>
        <v>74453</v>
      </c>
      <c r="K37" s="80">
        <v>0</v>
      </c>
      <c r="L37" s="80">
        <f t="shared" si="6"/>
        <v>74453</v>
      </c>
      <c r="M37" s="90">
        <f t="shared" si="7"/>
        <v>0</v>
      </c>
    </row>
    <row r="38" spans="1:13" x14ac:dyDescent="0.2">
      <c r="A38" s="93" t="s">
        <v>64</v>
      </c>
      <c r="B38" s="81" t="s">
        <v>65</v>
      </c>
      <c r="C38" s="80">
        <v>74453</v>
      </c>
      <c r="D38" s="80"/>
      <c r="E38" s="80"/>
      <c r="F38" s="80"/>
      <c r="G38" s="80"/>
      <c r="H38" s="80"/>
      <c r="I38" s="80"/>
      <c r="J38" s="80">
        <f t="shared" si="5"/>
        <v>74453</v>
      </c>
      <c r="K38" s="80">
        <v>65494.67</v>
      </c>
      <c r="L38" s="80">
        <f t="shared" si="6"/>
        <v>8958.3300000000017</v>
      </c>
      <c r="M38" s="90">
        <f t="shared" si="7"/>
        <v>3.3363187240993054E-2</v>
      </c>
    </row>
    <row r="39" spans="1:13" x14ac:dyDescent="0.2">
      <c r="A39" s="93" t="s">
        <v>66</v>
      </c>
      <c r="B39" s="81" t="s">
        <v>67</v>
      </c>
      <c r="C39" s="80">
        <v>4400</v>
      </c>
      <c r="D39" s="80"/>
      <c r="E39" s="80"/>
      <c r="F39" s="80"/>
      <c r="G39" s="80"/>
      <c r="H39" s="80"/>
      <c r="I39" s="80"/>
      <c r="J39" s="80">
        <f t="shared" si="5"/>
        <v>4400</v>
      </c>
      <c r="K39" s="80">
        <v>0</v>
      </c>
      <c r="L39" s="80">
        <f t="shared" si="6"/>
        <v>4400</v>
      </c>
      <c r="M39" s="90">
        <f t="shared" si="7"/>
        <v>0</v>
      </c>
    </row>
    <row r="40" spans="1:13" x14ac:dyDescent="0.2">
      <c r="A40" s="93"/>
      <c r="B40" s="81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0"/>
    </row>
    <row r="41" spans="1:13" x14ac:dyDescent="0.2">
      <c r="A41" s="93"/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0"/>
    </row>
    <row r="42" spans="1:13" ht="15.75" x14ac:dyDescent="0.25">
      <c r="A42" s="91">
        <v>1</v>
      </c>
      <c r="B42" s="92" t="s">
        <v>68</v>
      </c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90"/>
    </row>
    <row r="43" spans="1:13" x14ac:dyDescent="0.2">
      <c r="A43" s="93" t="s">
        <v>69</v>
      </c>
      <c r="B43" s="81" t="s">
        <v>70</v>
      </c>
      <c r="C43" s="80">
        <v>11725</v>
      </c>
      <c r="D43" s="80">
        <v>2700</v>
      </c>
      <c r="E43" s="80"/>
      <c r="F43" s="80"/>
      <c r="G43" s="80"/>
      <c r="H43" s="80"/>
      <c r="I43" s="80"/>
      <c r="J43" s="80">
        <f t="shared" ref="J43:J107" si="8">C43+D43-E43+F43-G43+H43-I43</f>
        <v>14425</v>
      </c>
      <c r="K43" s="80">
        <v>7363.92</v>
      </c>
      <c r="L43" s="80">
        <f t="shared" si="6"/>
        <v>7061.08</v>
      </c>
      <c r="M43" s="90">
        <f t="shared" ref="M43:M76" si="9">K43/$K$137</f>
        <v>3.7512035985171549E-3</v>
      </c>
    </row>
    <row r="44" spans="1:13" x14ac:dyDescent="0.2">
      <c r="A44" s="93" t="s">
        <v>71</v>
      </c>
      <c r="B44" s="81" t="s">
        <v>72</v>
      </c>
      <c r="C44" s="80">
        <v>30227.33</v>
      </c>
      <c r="D44" s="80"/>
      <c r="E44" s="80"/>
      <c r="F44" s="80"/>
      <c r="G44" s="80"/>
      <c r="H44" s="80"/>
      <c r="I44" s="80"/>
      <c r="J44" s="80">
        <f t="shared" si="8"/>
        <v>30227.33</v>
      </c>
      <c r="K44" s="80">
        <v>15003</v>
      </c>
      <c r="L44" s="80">
        <f t="shared" si="6"/>
        <v>15224.330000000002</v>
      </c>
      <c r="M44" s="90">
        <f t="shared" si="9"/>
        <v>7.6425745511294087E-3</v>
      </c>
    </row>
    <row r="45" spans="1:13" x14ac:dyDescent="0.2">
      <c r="A45" s="93" t="s">
        <v>73</v>
      </c>
      <c r="B45" s="81" t="s">
        <v>74</v>
      </c>
      <c r="C45" s="80">
        <v>500</v>
      </c>
      <c r="D45" s="80"/>
      <c r="E45" s="80"/>
      <c r="F45" s="80"/>
      <c r="G45" s="80"/>
      <c r="H45" s="80"/>
      <c r="I45" s="80"/>
      <c r="J45" s="80">
        <f t="shared" si="8"/>
        <v>500</v>
      </c>
      <c r="K45" s="80">
        <v>30</v>
      </c>
      <c r="L45" s="80">
        <f t="shared" si="6"/>
        <v>470</v>
      </c>
      <c r="M45" s="90">
        <f t="shared" si="9"/>
        <v>1.5282092683722073E-5</v>
      </c>
    </row>
    <row r="46" spans="1:13" x14ac:dyDescent="0.2">
      <c r="A46" s="93" t="s">
        <v>75</v>
      </c>
      <c r="B46" s="81" t="s">
        <v>76</v>
      </c>
      <c r="C46" s="80">
        <v>7000</v>
      </c>
      <c r="D46" s="80"/>
      <c r="E46" s="80"/>
      <c r="F46" s="80"/>
      <c r="G46" s="80"/>
      <c r="H46" s="80"/>
      <c r="I46" s="80"/>
      <c r="J46" s="80">
        <f t="shared" si="8"/>
        <v>7000</v>
      </c>
      <c r="K46" s="80">
        <v>4330</v>
      </c>
      <c r="L46" s="80">
        <f t="shared" si="6"/>
        <v>2670</v>
      </c>
      <c r="M46" s="90">
        <f t="shared" si="9"/>
        <v>2.2057153773505527E-3</v>
      </c>
    </row>
    <row r="47" spans="1:13" x14ac:dyDescent="0.2">
      <c r="A47" s="93" t="s">
        <v>77</v>
      </c>
      <c r="B47" s="81" t="s">
        <v>78</v>
      </c>
      <c r="C47" s="80">
        <v>13750</v>
      </c>
      <c r="D47" s="80"/>
      <c r="E47" s="80"/>
      <c r="F47" s="80"/>
      <c r="G47" s="80"/>
      <c r="H47" s="80"/>
      <c r="I47" s="80"/>
      <c r="J47" s="80">
        <f t="shared" si="8"/>
        <v>13750</v>
      </c>
      <c r="K47" s="80">
        <v>9420.5</v>
      </c>
      <c r="L47" s="80">
        <f t="shared" si="6"/>
        <v>4329.5</v>
      </c>
      <c r="M47" s="90">
        <f t="shared" si="9"/>
        <v>4.7988318042334601E-3</v>
      </c>
    </row>
    <row r="48" spans="1:13" x14ac:dyDescent="0.2">
      <c r="A48" s="93" t="s">
        <v>79</v>
      </c>
      <c r="B48" s="81" t="s">
        <v>80</v>
      </c>
      <c r="C48" s="80">
        <v>1669933.26</v>
      </c>
      <c r="D48" s="80"/>
      <c r="E48" s="80">
        <v>784576.06</v>
      </c>
      <c r="F48" s="80"/>
      <c r="G48" s="80"/>
      <c r="H48" s="80"/>
      <c r="I48" s="80"/>
      <c r="J48" s="80">
        <f t="shared" si="8"/>
        <v>885357.2</v>
      </c>
      <c r="K48" s="80">
        <v>423310.56</v>
      </c>
      <c r="L48" s="80">
        <f t="shared" si="6"/>
        <v>462046.63999999996</v>
      </c>
      <c r="M48" s="90">
        <f t="shared" si="9"/>
        <v>0.21563570706394314</v>
      </c>
    </row>
    <row r="49" spans="1:13" ht="15" hidden="1" customHeight="1" x14ac:dyDescent="0.2">
      <c r="A49" s="93" t="s">
        <v>81</v>
      </c>
      <c r="B49" s="81" t="s">
        <v>82</v>
      </c>
      <c r="C49" s="80">
        <v>0</v>
      </c>
      <c r="D49" s="80" t="b">
        <v>0</v>
      </c>
      <c r="E49" s="80" t="b">
        <v>0</v>
      </c>
      <c r="F49" s="80"/>
      <c r="G49" s="80"/>
      <c r="H49" s="80"/>
      <c r="I49" s="80"/>
      <c r="J49" s="80">
        <f t="shared" si="8"/>
        <v>0</v>
      </c>
      <c r="K49" s="80">
        <v>0</v>
      </c>
      <c r="L49" s="80">
        <f t="shared" si="6"/>
        <v>0</v>
      </c>
      <c r="M49" s="90">
        <f t="shared" si="9"/>
        <v>0</v>
      </c>
    </row>
    <row r="50" spans="1:13" ht="15" hidden="1" customHeight="1" x14ac:dyDescent="0.2">
      <c r="A50" s="93" t="s">
        <v>83</v>
      </c>
      <c r="B50" s="81" t="s">
        <v>84</v>
      </c>
      <c r="C50" s="80">
        <v>0</v>
      </c>
      <c r="D50" s="80" t="b">
        <v>0</v>
      </c>
      <c r="E50" s="80" t="b">
        <v>0</v>
      </c>
      <c r="F50" s="80"/>
      <c r="G50" s="80"/>
      <c r="H50" s="80"/>
      <c r="I50" s="80"/>
      <c r="J50" s="80">
        <f t="shared" si="8"/>
        <v>0</v>
      </c>
      <c r="K50" s="80">
        <v>0</v>
      </c>
      <c r="L50" s="80">
        <f t="shared" si="6"/>
        <v>0</v>
      </c>
      <c r="M50" s="90">
        <f t="shared" si="9"/>
        <v>0</v>
      </c>
    </row>
    <row r="51" spans="1:13" x14ac:dyDescent="0.2">
      <c r="A51" s="93" t="s">
        <v>85</v>
      </c>
      <c r="B51" s="81" t="s">
        <v>86</v>
      </c>
      <c r="C51" s="80">
        <v>125004.8</v>
      </c>
      <c r="D51" s="80"/>
      <c r="E51" s="80">
        <v>33600</v>
      </c>
      <c r="F51" s="80">
        <v>65175</v>
      </c>
      <c r="G51" s="80"/>
      <c r="H51" s="80"/>
      <c r="I51" s="80"/>
      <c r="J51" s="80">
        <f t="shared" si="8"/>
        <v>156579.79999999999</v>
      </c>
      <c r="K51" s="80">
        <v>110521.92</v>
      </c>
      <c r="L51" s="80">
        <f t="shared" si="6"/>
        <v>46057.87999999999</v>
      </c>
      <c r="M51" s="90">
        <f t="shared" si="9"/>
        <v>5.630020750076388E-2</v>
      </c>
    </row>
    <row r="52" spans="1:13" x14ac:dyDescent="0.2">
      <c r="A52" s="93" t="s">
        <v>87</v>
      </c>
      <c r="B52" s="81" t="s">
        <v>88</v>
      </c>
      <c r="C52" s="80">
        <v>579657.19999999995</v>
      </c>
      <c r="D52" s="80"/>
      <c r="E52" s="80">
        <v>200937.19999999995</v>
      </c>
      <c r="F52" s="80"/>
      <c r="G52" s="80"/>
      <c r="H52" s="80"/>
      <c r="I52" s="80"/>
      <c r="J52" s="80">
        <f t="shared" si="8"/>
        <v>378720</v>
      </c>
      <c r="K52" s="80">
        <v>133516.32</v>
      </c>
      <c r="L52" s="80">
        <f t="shared" si="6"/>
        <v>245203.68</v>
      </c>
      <c r="M52" s="90">
        <f t="shared" si="9"/>
        <v>6.8013625900983171E-2</v>
      </c>
    </row>
    <row r="53" spans="1:13" x14ac:dyDescent="0.2">
      <c r="A53" s="93" t="s">
        <v>89</v>
      </c>
      <c r="B53" s="81" t="s">
        <v>90</v>
      </c>
      <c r="C53" s="80">
        <v>9000</v>
      </c>
      <c r="D53" s="80"/>
      <c r="E53" s="80"/>
      <c r="F53" s="80"/>
      <c r="G53" s="80"/>
      <c r="H53" s="80"/>
      <c r="I53" s="80"/>
      <c r="J53" s="80">
        <f t="shared" si="8"/>
        <v>9000</v>
      </c>
      <c r="K53" s="80">
        <v>9000</v>
      </c>
      <c r="L53" s="80">
        <f t="shared" si="6"/>
        <v>0</v>
      </c>
      <c r="M53" s="90">
        <f t="shared" si="9"/>
        <v>4.5846278051166218E-3</v>
      </c>
    </row>
    <row r="54" spans="1:13" x14ac:dyDescent="0.2">
      <c r="A54" s="93" t="s">
        <v>91</v>
      </c>
      <c r="B54" s="81" t="s">
        <v>92</v>
      </c>
      <c r="C54" s="80">
        <v>22500</v>
      </c>
      <c r="D54" s="80">
        <v>20000</v>
      </c>
      <c r="E54" s="80"/>
      <c r="F54" s="80"/>
      <c r="G54" s="80"/>
      <c r="H54" s="80"/>
      <c r="I54" s="80"/>
      <c r="J54" s="80">
        <f t="shared" si="8"/>
        <v>42500</v>
      </c>
      <c r="K54" s="80">
        <v>44907.61</v>
      </c>
      <c r="L54" s="80">
        <f t="shared" si="6"/>
        <v>-2407.6100000000006</v>
      </c>
      <c r="M54" s="90">
        <f t="shared" si="9"/>
        <v>2.2876075274148141E-2</v>
      </c>
    </row>
    <row r="55" spans="1:13" x14ac:dyDescent="0.2">
      <c r="A55" s="93" t="s">
        <v>93</v>
      </c>
      <c r="B55" s="81" t="s">
        <v>94</v>
      </c>
      <c r="C55" s="80">
        <v>71000</v>
      </c>
      <c r="D55" s="80"/>
      <c r="E55" s="80"/>
      <c r="F55" s="80"/>
      <c r="G55" s="80"/>
      <c r="H55" s="80"/>
      <c r="I55" s="80"/>
      <c r="J55" s="80">
        <f t="shared" si="8"/>
        <v>71000</v>
      </c>
      <c r="K55" s="80">
        <v>41160</v>
      </c>
      <c r="L55" s="80">
        <f t="shared" si="6"/>
        <v>29840</v>
      </c>
      <c r="M55" s="90">
        <f t="shared" si="9"/>
        <v>2.0967031162066684E-2</v>
      </c>
    </row>
    <row r="56" spans="1:13" ht="15" hidden="1" customHeight="1" x14ac:dyDescent="0.2">
      <c r="A56" s="93" t="s">
        <v>95</v>
      </c>
      <c r="B56" s="81" t="s">
        <v>96</v>
      </c>
      <c r="C56" s="80">
        <v>0</v>
      </c>
      <c r="D56" s="80"/>
      <c r="E56" s="80"/>
      <c r="F56" s="80"/>
      <c r="G56" s="80"/>
      <c r="H56" s="80"/>
      <c r="I56" s="80"/>
      <c r="J56" s="80">
        <f t="shared" si="8"/>
        <v>0</v>
      </c>
      <c r="K56" s="80">
        <v>0</v>
      </c>
      <c r="L56" s="80">
        <f t="shared" si="6"/>
        <v>0</v>
      </c>
      <c r="M56" s="90">
        <f t="shared" si="9"/>
        <v>0</v>
      </c>
    </row>
    <row r="57" spans="1:13" x14ac:dyDescent="0.2">
      <c r="A57" s="93" t="s">
        <v>97</v>
      </c>
      <c r="B57" s="81" t="s">
        <v>98</v>
      </c>
      <c r="C57" s="80">
        <v>5000</v>
      </c>
      <c r="D57" s="80"/>
      <c r="E57" s="80"/>
      <c r="F57" s="80"/>
      <c r="G57" s="80"/>
      <c r="H57" s="80"/>
      <c r="I57" s="80"/>
      <c r="J57" s="80">
        <f t="shared" si="8"/>
        <v>5000</v>
      </c>
      <c r="K57" s="80">
        <v>1454</v>
      </c>
      <c r="L57" s="80">
        <f t="shared" si="6"/>
        <v>3546</v>
      </c>
      <c r="M57" s="90">
        <f t="shared" si="9"/>
        <v>7.4067209207106318E-4</v>
      </c>
    </row>
    <row r="58" spans="1:13" x14ac:dyDescent="0.2">
      <c r="A58" s="93" t="s">
        <v>99</v>
      </c>
      <c r="B58" s="81" t="s">
        <v>100</v>
      </c>
      <c r="C58" s="80">
        <v>1500</v>
      </c>
      <c r="D58" s="80"/>
      <c r="E58" s="80"/>
      <c r="F58" s="80"/>
      <c r="G58" s="80"/>
      <c r="H58" s="80"/>
      <c r="I58" s="80"/>
      <c r="J58" s="80">
        <f t="shared" si="8"/>
        <v>1500</v>
      </c>
      <c r="K58" s="80">
        <v>1255</v>
      </c>
      <c r="L58" s="80">
        <f t="shared" si="6"/>
        <v>245</v>
      </c>
      <c r="M58" s="90">
        <f t="shared" si="9"/>
        <v>6.3930087726904005E-4</v>
      </c>
    </row>
    <row r="59" spans="1:13" x14ac:dyDescent="0.2">
      <c r="A59" s="93" t="s">
        <v>101</v>
      </c>
      <c r="B59" s="81" t="s">
        <v>102</v>
      </c>
      <c r="C59" s="80">
        <v>10000</v>
      </c>
      <c r="D59" s="80"/>
      <c r="E59" s="80"/>
      <c r="F59" s="80">
        <v>7500</v>
      </c>
      <c r="G59" s="80"/>
      <c r="H59" s="80"/>
      <c r="I59" s="80"/>
      <c r="J59" s="80">
        <f t="shared" si="8"/>
        <v>17500</v>
      </c>
      <c r="K59" s="80">
        <v>4000</v>
      </c>
      <c r="L59" s="80">
        <f t="shared" si="6"/>
        <v>13500</v>
      </c>
      <c r="M59" s="90">
        <f t="shared" si="9"/>
        <v>2.03761235782961E-3</v>
      </c>
    </row>
    <row r="60" spans="1:13" x14ac:dyDescent="0.2">
      <c r="A60" s="93" t="s">
        <v>103</v>
      </c>
      <c r="B60" s="81" t="s">
        <v>256</v>
      </c>
      <c r="C60" s="80">
        <v>7300</v>
      </c>
      <c r="D60" s="80"/>
      <c r="E60" s="80"/>
      <c r="F60" s="80"/>
      <c r="G60" s="80"/>
      <c r="H60" s="80"/>
      <c r="I60" s="80"/>
      <c r="J60" s="80">
        <f t="shared" si="8"/>
        <v>7300</v>
      </c>
      <c r="K60" s="80">
        <v>1245.48</v>
      </c>
      <c r="L60" s="80">
        <f t="shared" si="6"/>
        <v>6054.52</v>
      </c>
      <c r="M60" s="90">
        <f t="shared" si="9"/>
        <v>6.3445135985740566E-4</v>
      </c>
    </row>
    <row r="61" spans="1:13" x14ac:dyDescent="0.2">
      <c r="A61" s="93" t="s">
        <v>105</v>
      </c>
      <c r="B61" s="81" t="s">
        <v>106</v>
      </c>
      <c r="C61" s="80">
        <v>5500</v>
      </c>
      <c r="D61" s="80"/>
      <c r="E61" s="80"/>
      <c r="F61" s="80"/>
      <c r="G61" s="80"/>
      <c r="H61" s="80"/>
      <c r="I61" s="80"/>
      <c r="J61" s="80">
        <f t="shared" si="8"/>
        <v>5500</v>
      </c>
      <c r="K61" s="80">
        <v>300</v>
      </c>
      <c r="L61" s="80">
        <f t="shared" si="6"/>
        <v>5200</v>
      </c>
      <c r="M61" s="90">
        <f t="shared" si="9"/>
        <v>1.5282092683722073E-4</v>
      </c>
    </row>
    <row r="62" spans="1:13" x14ac:dyDescent="0.2">
      <c r="A62" s="93" t="s">
        <v>107</v>
      </c>
      <c r="B62" s="81" t="s">
        <v>108</v>
      </c>
      <c r="C62" s="80">
        <v>283206.82</v>
      </c>
      <c r="D62" s="80"/>
      <c r="E62" s="80">
        <v>18000</v>
      </c>
      <c r="F62" s="80"/>
      <c r="G62" s="80"/>
      <c r="H62" s="80"/>
      <c r="I62" s="80"/>
      <c r="J62" s="80">
        <f t="shared" si="8"/>
        <v>265206.82</v>
      </c>
      <c r="K62" s="80">
        <v>0</v>
      </c>
      <c r="L62" s="80">
        <f t="shared" si="6"/>
        <v>265206.82</v>
      </c>
      <c r="M62" s="90">
        <f t="shared" si="9"/>
        <v>0</v>
      </c>
    </row>
    <row r="63" spans="1:13" x14ac:dyDescent="0.2">
      <c r="A63" s="93" t="s">
        <v>109</v>
      </c>
      <c r="B63" s="81" t="s">
        <v>110</v>
      </c>
      <c r="C63" s="80">
        <v>260706.83</v>
      </c>
      <c r="D63" s="80"/>
      <c r="E63" s="80"/>
      <c r="F63" s="80"/>
      <c r="G63" s="80"/>
      <c r="H63" s="80"/>
      <c r="I63" s="80"/>
      <c r="J63" s="80">
        <f t="shared" si="8"/>
        <v>260706.83</v>
      </c>
      <c r="K63" s="80">
        <v>0</v>
      </c>
      <c r="L63" s="80">
        <f t="shared" si="6"/>
        <v>260706.83</v>
      </c>
      <c r="M63" s="90">
        <f t="shared" si="9"/>
        <v>0</v>
      </c>
    </row>
    <row r="64" spans="1:13" ht="15" hidden="1" customHeight="1" x14ac:dyDescent="0.2">
      <c r="A64" s="93" t="s">
        <v>111</v>
      </c>
      <c r="B64" s="81" t="s">
        <v>112</v>
      </c>
      <c r="C64" s="80">
        <v>0</v>
      </c>
      <c r="D64" s="80"/>
      <c r="E64" s="80"/>
      <c r="F64" s="80"/>
      <c r="G64" s="80"/>
      <c r="H64" s="80"/>
      <c r="I64" s="80"/>
      <c r="J64" s="80">
        <f t="shared" si="8"/>
        <v>0</v>
      </c>
      <c r="K64" s="80">
        <v>0</v>
      </c>
      <c r="L64" s="80">
        <f t="shared" si="6"/>
        <v>0</v>
      </c>
      <c r="M64" s="90">
        <f t="shared" si="9"/>
        <v>0</v>
      </c>
    </row>
    <row r="65" spans="1:13" x14ac:dyDescent="0.2">
      <c r="A65" s="93" t="s">
        <v>113</v>
      </c>
      <c r="B65" s="81" t="s">
        <v>114</v>
      </c>
      <c r="C65" s="80">
        <v>17000</v>
      </c>
      <c r="D65" s="80"/>
      <c r="E65" s="80"/>
      <c r="F65" s="80"/>
      <c r="G65" s="80"/>
      <c r="H65" s="80"/>
      <c r="I65" s="80"/>
      <c r="J65" s="80">
        <f t="shared" si="8"/>
        <v>17000</v>
      </c>
      <c r="K65" s="80">
        <v>7250</v>
      </c>
      <c r="L65" s="80">
        <f t="shared" si="6"/>
        <v>9750</v>
      </c>
      <c r="M65" s="90">
        <f t="shared" si="9"/>
        <v>3.6931723985661677E-3</v>
      </c>
    </row>
    <row r="66" spans="1:13" x14ac:dyDescent="0.2">
      <c r="A66" s="93" t="s">
        <v>115</v>
      </c>
      <c r="B66" s="81" t="s">
        <v>116</v>
      </c>
      <c r="C66" s="80">
        <v>54000</v>
      </c>
      <c r="D66" s="80"/>
      <c r="E66" s="80"/>
      <c r="F66" s="80"/>
      <c r="G66" s="80"/>
      <c r="H66" s="80"/>
      <c r="I66" s="80"/>
      <c r="J66" s="80">
        <f t="shared" si="8"/>
        <v>54000</v>
      </c>
      <c r="K66" s="80">
        <v>31500</v>
      </c>
      <c r="L66" s="80">
        <f t="shared" si="6"/>
        <v>22500</v>
      </c>
      <c r="M66" s="90">
        <f t="shared" si="9"/>
        <v>1.6046197317908177E-2</v>
      </c>
    </row>
    <row r="67" spans="1:13" x14ac:dyDescent="0.2">
      <c r="A67" s="93" t="s">
        <v>117</v>
      </c>
      <c r="B67" s="81" t="s">
        <v>118</v>
      </c>
      <c r="C67" s="80">
        <v>26000</v>
      </c>
      <c r="D67" s="80"/>
      <c r="E67" s="80"/>
      <c r="F67" s="80"/>
      <c r="G67" s="80">
        <v>18500</v>
      </c>
      <c r="H67" s="80"/>
      <c r="I67" s="80"/>
      <c r="J67" s="80">
        <f t="shared" si="8"/>
        <v>7500</v>
      </c>
      <c r="K67" s="80">
        <v>810</v>
      </c>
      <c r="L67" s="80">
        <f t="shared" si="6"/>
        <v>6690</v>
      </c>
      <c r="M67" s="90">
        <f t="shared" si="9"/>
        <v>4.1261650246049599E-4</v>
      </c>
    </row>
    <row r="68" spans="1:13" x14ac:dyDescent="0.2">
      <c r="A68" s="93" t="s">
        <v>119</v>
      </c>
      <c r="B68" s="81" t="s">
        <v>120</v>
      </c>
      <c r="C68" s="80">
        <v>12687.970000000001</v>
      </c>
      <c r="D68" s="80"/>
      <c r="E68" s="80"/>
      <c r="F68" s="80"/>
      <c r="G68" s="80"/>
      <c r="H68" s="80"/>
      <c r="I68" s="80"/>
      <c r="J68" s="80">
        <f t="shared" si="8"/>
        <v>12687.970000000001</v>
      </c>
      <c r="K68" s="80">
        <v>535</v>
      </c>
      <c r="L68" s="80">
        <f t="shared" si="6"/>
        <v>12152.970000000001</v>
      </c>
      <c r="M68" s="90">
        <f t="shared" si="9"/>
        <v>2.725306528597103E-4</v>
      </c>
    </row>
    <row r="69" spans="1:13" x14ac:dyDescent="0.2">
      <c r="A69" s="93" t="s">
        <v>121</v>
      </c>
      <c r="B69" s="81" t="s">
        <v>122</v>
      </c>
      <c r="C69" s="80">
        <v>5600</v>
      </c>
      <c r="D69" s="80"/>
      <c r="E69" s="80"/>
      <c r="F69" s="80"/>
      <c r="G69" s="80"/>
      <c r="H69" s="80"/>
      <c r="I69" s="80"/>
      <c r="J69" s="80">
        <f t="shared" si="8"/>
        <v>5600</v>
      </c>
      <c r="K69" s="80">
        <v>800</v>
      </c>
      <c r="L69" s="80">
        <f t="shared" si="6"/>
        <v>4800</v>
      </c>
      <c r="M69" s="90">
        <f t="shared" si="9"/>
        <v>4.0752247156592195E-4</v>
      </c>
    </row>
    <row r="70" spans="1:13" x14ac:dyDescent="0.2">
      <c r="A70" s="93" t="s">
        <v>123</v>
      </c>
      <c r="B70" s="81" t="s">
        <v>124</v>
      </c>
      <c r="C70" s="80">
        <v>208565.45</v>
      </c>
      <c r="D70" s="80"/>
      <c r="E70" s="80"/>
      <c r="F70" s="80"/>
      <c r="G70" s="80"/>
      <c r="H70" s="80"/>
      <c r="I70" s="80"/>
      <c r="J70" s="80">
        <f t="shared" si="8"/>
        <v>208565.45</v>
      </c>
      <c r="K70" s="80">
        <v>0</v>
      </c>
      <c r="L70" s="80">
        <f t="shared" si="6"/>
        <v>208565.45</v>
      </c>
      <c r="M70" s="90">
        <f t="shared" si="9"/>
        <v>0</v>
      </c>
    </row>
    <row r="71" spans="1:13" x14ac:dyDescent="0.2">
      <c r="A71" s="93" t="s">
        <v>125</v>
      </c>
      <c r="B71" s="81" t="s">
        <v>126</v>
      </c>
      <c r="C71" s="80">
        <v>228200</v>
      </c>
      <c r="D71" s="80"/>
      <c r="E71" s="80"/>
      <c r="F71" s="80"/>
      <c r="G71" s="80"/>
      <c r="H71" s="80"/>
      <c r="I71" s="80"/>
      <c r="J71" s="80">
        <f t="shared" si="8"/>
        <v>228200</v>
      </c>
      <c r="K71" s="80">
        <v>131700</v>
      </c>
      <c r="L71" s="80">
        <f t="shared" si="6"/>
        <v>96500</v>
      </c>
      <c r="M71" s="90">
        <f t="shared" si="9"/>
        <v>6.708838688153991E-2</v>
      </c>
    </row>
    <row r="72" spans="1:13" x14ac:dyDescent="0.2">
      <c r="A72" s="93" t="s">
        <v>127</v>
      </c>
      <c r="B72" s="81" t="s">
        <v>128</v>
      </c>
      <c r="C72" s="80">
        <v>8000</v>
      </c>
      <c r="D72" s="80"/>
      <c r="E72" s="80"/>
      <c r="F72" s="80"/>
      <c r="G72" s="80"/>
      <c r="H72" s="80"/>
      <c r="I72" s="80"/>
      <c r="J72" s="80">
        <f t="shared" si="8"/>
        <v>8000</v>
      </c>
      <c r="K72" s="80">
        <v>6287.1900000000005</v>
      </c>
      <c r="L72" s="80">
        <f t="shared" si="6"/>
        <v>1712.8099999999995</v>
      </c>
      <c r="M72" s="90">
        <f t="shared" si="9"/>
        <v>3.2027140100056866E-3</v>
      </c>
    </row>
    <row r="73" spans="1:13" x14ac:dyDescent="0.2">
      <c r="A73" s="93" t="s">
        <v>129</v>
      </c>
      <c r="B73" s="81" t="s">
        <v>130</v>
      </c>
      <c r="C73" s="80">
        <v>2500</v>
      </c>
      <c r="D73" s="80"/>
      <c r="E73" s="80"/>
      <c r="F73" s="80"/>
      <c r="G73" s="80"/>
      <c r="H73" s="80"/>
      <c r="I73" s="80"/>
      <c r="J73" s="80">
        <f t="shared" si="8"/>
        <v>2500</v>
      </c>
      <c r="K73" s="80">
        <v>1480.69</v>
      </c>
      <c r="L73" s="80">
        <f t="shared" si="6"/>
        <v>1019.31</v>
      </c>
      <c r="M73" s="90">
        <f t="shared" si="9"/>
        <v>7.5426806052868124E-4</v>
      </c>
    </row>
    <row r="74" spans="1:13" x14ac:dyDescent="0.2">
      <c r="A74" s="93" t="s">
        <v>131</v>
      </c>
      <c r="B74" s="81" t="s">
        <v>132</v>
      </c>
      <c r="C74" s="80">
        <v>5000</v>
      </c>
      <c r="D74" s="80">
        <v>2000</v>
      </c>
      <c r="E74" s="80"/>
      <c r="F74" s="80"/>
      <c r="G74" s="80"/>
      <c r="H74" s="80"/>
      <c r="I74" s="80"/>
      <c r="J74" s="80">
        <f t="shared" si="8"/>
        <v>7000</v>
      </c>
      <c r="K74" s="80">
        <v>3134.4</v>
      </c>
      <c r="L74" s="80">
        <f t="shared" si="6"/>
        <v>3865.6</v>
      </c>
      <c r="M74" s="90">
        <f t="shared" si="9"/>
        <v>1.5966730435952824E-3</v>
      </c>
    </row>
    <row r="75" spans="1:13" x14ac:dyDescent="0.2">
      <c r="A75" s="93" t="s">
        <v>133</v>
      </c>
      <c r="B75" s="81" t="s">
        <v>134</v>
      </c>
      <c r="C75" s="80">
        <v>28450</v>
      </c>
      <c r="D75" s="80"/>
      <c r="E75" s="80">
        <v>10000</v>
      </c>
      <c r="F75" s="80"/>
      <c r="G75" s="80"/>
      <c r="H75" s="80"/>
      <c r="I75" s="80"/>
      <c r="J75" s="80">
        <f t="shared" si="8"/>
        <v>18450</v>
      </c>
      <c r="K75" s="80">
        <v>0</v>
      </c>
      <c r="L75" s="80">
        <f t="shared" si="6"/>
        <v>18450</v>
      </c>
      <c r="M75" s="90">
        <f t="shared" si="9"/>
        <v>0</v>
      </c>
    </row>
    <row r="76" spans="1:13" x14ac:dyDescent="0.2">
      <c r="A76" s="93" t="s">
        <v>135</v>
      </c>
      <c r="B76" s="81" t="s">
        <v>136</v>
      </c>
      <c r="C76" s="80">
        <v>12200</v>
      </c>
      <c r="D76" s="80"/>
      <c r="E76" s="80"/>
      <c r="F76" s="80"/>
      <c r="G76" s="80"/>
      <c r="H76" s="80"/>
      <c r="I76" s="80"/>
      <c r="J76" s="80">
        <f t="shared" si="8"/>
        <v>12200</v>
      </c>
      <c r="K76" s="80">
        <v>9418.9599999999991</v>
      </c>
      <c r="L76" s="80">
        <f t="shared" si="6"/>
        <v>2781.0400000000009</v>
      </c>
      <c r="M76" s="90">
        <f t="shared" si="9"/>
        <v>4.7980473234756947E-3</v>
      </c>
    </row>
    <row r="77" spans="1:13" x14ac:dyDescent="0.2">
      <c r="A77" s="93"/>
      <c r="B77" s="81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90"/>
    </row>
    <row r="78" spans="1:13" x14ac:dyDescent="0.2">
      <c r="A78" s="93"/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90"/>
    </row>
    <row r="79" spans="1:13" ht="15.75" x14ac:dyDescent="0.25">
      <c r="A79" s="91">
        <v>2</v>
      </c>
      <c r="B79" s="92" t="s">
        <v>137</v>
      </c>
      <c r="C79" s="78"/>
      <c r="D79" s="80"/>
      <c r="E79" s="80"/>
      <c r="F79" s="80"/>
      <c r="G79" s="80"/>
      <c r="H79" s="80"/>
      <c r="I79" s="80"/>
      <c r="J79" s="80"/>
      <c r="K79" s="80"/>
      <c r="L79" s="80"/>
      <c r="M79" s="90"/>
    </row>
    <row r="80" spans="1:13" x14ac:dyDescent="0.2">
      <c r="A80" s="93" t="s">
        <v>138</v>
      </c>
      <c r="B80" s="81" t="s">
        <v>139</v>
      </c>
      <c r="C80" s="80">
        <v>129100</v>
      </c>
      <c r="D80" s="80"/>
      <c r="E80" s="80"/>
      <c r="F80" s="80"/>
      <c r="G80" s="80">
        <v>16963.849999999999</v>
      </c>
      <c r="H80" s="80"/>
      <c r="I80" s="80"/>
      <c r="J80" s="80">
        <f t="shared" si="8"/>
        <v>112136.15</v>
      </c>
      <c r="K80" s="80">
        <v>31763.85</v>
      </c>
      <c r="L80" s="80">
        <f t="shared" si="6"/>
        <v>80372.299999999988</v>
      </c>
      <c r="M80" s="90">
        <f t="shared" ref="M80:M116" si="10">K80/$K$137</f>
        <v>1.6180603323061513E-2</v>
      </c>
    </row>
    <row r="81" spans="1:13" x14ac:dyDescent="0.2">
      <c r="A81" s="93">
        <v>214</v>
      </c>
      <c r="B81" s="81" t="s">
        <v>140</v>
      </c>
      <c r="C81" s="80">
        <v>52141.36</v>
      </c>
      <c r="D81" s="80"/>
      <c r="E81" s="80"/>
      <c r="F81" s="80"/>
      <c r="G81" s="80"/>
      <c r="H81" s="80"/>
      <c r="I81" s="80"/>
      <c r="J81" s="80">
        <f t="shared" si="8"/>
        <v>52141.36</v>
      </c>
      <c r="K81" s="80">
        <v>0</v>
      </c>
      <c r="L81" s="80">
        <f t="shared" si="6"/>
        <v>52141.36</v>
      </c>
      <c r="M81" s="90">
        <f t="shared" si="10"/>
        <v>0</v>
      </c>
    </row>
    <row r="82" spans="1:13" ht="15" hidden="1" customHeight="1" x14ac:dyDescent="0.2">
      <c r="A82" s="93" t="s">
        <v>141</v>
      </c>
      <c r="B82" s="81" t="s">
        <v>142</v>
      </c>
      <c r="C82" s="80">
        <v>0</v>
      </c>
      <c r="D82" s="80"/>
      <c r="E82" s="80"/>
      <c r="F82" s="80"/>
      <c r="G82" s="80"/>
      <c r="H82" s="80"/>
      <c r="I82" s="80"/>
      <c r="J82" s="80">
        <f t="shared" si="8"/>
        <v>0</v>
      </c>
      <c r="K82" s="80">
        <v>0</v>
      </c>
      <c r="L82" s="80">
        <f t="shared" si="6"/>
        <v>0</v>
      </c>
      <c r="M82" s="90">
        <f t="shared" si="10"/>
        <v>0</v>
      </c>
    </row>
    <row r="83" spans="1:13" x14ac:dyDescent="0.2">
      <c r="A83" s="93">
        <v>223</v>
      </c>
      <c r="B83" s="81" t="s">
        <v>143</v>
      </c>
      <c r="C83" s="80">
        <v>260706.82</v>
      </c>
      <c r="D83" s="80"/>
      <c r="E83" s="80"/>
      <c r="F83" s="80">
        <v>500</v>
      </c>
      <c r="G83" s="80"/>
      <c r="H83" s="80"/>
      <c r="I83" s="80"/>
      <c r="J83" s="80">
        <f t="shared" si="8"/>
        <v>261206.82</v>
      </c>
      <c r="K83" s="80">
        <v>120</v>
      </c>
      <c r="L83" s="80">
        <f t="shared" si="6"/>
        <v>261086.82</v>
      </c>
      <c r="M83" s="90">
        <f t="shared" si="10"/>
        <v>6.1128370734888293E-5</v>
      </c>
    </row>
    <row r="84" spans="1:13" x14ac:dyDescent="0.2">
      <c r="A84" s="93">
        <v>229</v>
      </c>
      <c r="B84" s="81" t="s">
        <v>144</v>
      </c>
      <c r="C84" s="80">
        <v>260706.82</v>
      </c>
      <c r="D84" s="80"/>
      <c r="E84" s="80"/>
      <c r="F84" s="80"/>
      <c r="G84" s="80"/>
      <c r="H84" s="80"/>
      <c r="I84" s="80"/>
      <c r="J84" s="80">
        <f t="shared" si="8"/>
        <v>260706.82</v>
      </c>
      <c r="K84" s="80">
        <v>0</v>
      </c>
      <c r="L84" s="80">
        <f t="shared" si="6"/>
        <v>260706.82</v>
      </c>
      <c r="M84" s="90">
        <f t="shared" si="10"/>
        <v>0</v>
      </c>
    </row>
    <row r="85" spans="1:13" x14ac:dyDescent="0.2">
      <c r="A85" s="93" t="s">
        <v>145</v>
      </c>
      <c r="B85" s="81" t="s">
        <v>146</v>
      </c>
      <c r="C85" s="80">
        <v>3750</v>
      </c>
      <c r="D85" s="80"/>
      <c r="E85" s="80"/>
      <c r="F85" s="80"/>
      <c r="G85" s="80"/>
      <c r="H85" s="80"/>
      <c r="I85" s="80"/>
      <c r="J85" s="80">
        <f t="shared" si="8"/>
        <v>3750</v>
      </c>
      <c r="K85" s="80">
        <v>600</v>
      </c>
      <c r="L85" s="80">
        <f t="shared" si="6"/>
        <v>3150</v>
      </c>
      <c r="M85" s="90">
        <f t="shared" si="10"/>
        <v>3.0564185367444146E-4</v>
      </c>
    </row>
    <row r="86" spans="1:13" x14ac:dyDescent="0.2">
      <c r="A86" s="93" t="s">
        <v>147</v>
      </c>
      <c r="B86" s="81" t="s">
        <v>148</v>
      </c>
      <c r="C86" s="80">
        <v>82800</v>
      </c>
      <c r="D86" s="80"/>
      <c r="E86" s="80"/>
      <c r="F86" s="80"/>
      <c r="G86" s="80">
        <v>33911.15</v>
      </c>
      <c r="H86" s="80"/>
      <c r="I86" s="80"/>
      <c r="J86" s="80">
        <f t="shared" si="8"/>
        <v>48888.85</v>
      </c>
      <c r="K86" s="80">
        <v>14600.8</v>
      </c>
      <c r="L86" s="80">
        <f t="shared" si="6"/>
        <v>34288.050000000003</v>
      </c>
      <c r="M86" s="90">
        <f t="shared" si="10"/>
        <v>7.4376926285496412E-3</v>
      </c>
    </row>
    <row r="87" spans="1:13" x14ac:dyDescent="0.2">
      <c r="A87" s="93" t="s">
        <v>149</v>
      </c>
      <c r="B87" s="81" t="s">
        <v>150</v>
      </c>
      <c r="C87" s="80">
        <v>5200</v>
      </c>
      <c r="D87" s="80"/>
      <c r="E87" s="80"/>
      <c r="F87" s="80"/>
      <c r="G87" s="80"/>
      <c r="H87" s="80"/>
      <c r="I87" s="80"/>
      <c r="J87" s="80">
        <f t="shared" si="8"/>
        <v>5200</v>
      </c>
      <c r="K87" s="80">
        <v>1518.9</v>
      </c>
      <c r="L87" s="80">
        <f t="shared" si="6"/>
        <v>3681.1</v>
      </c>
      <c r="M87" s="90">
        <f t="shared" si="10"/>
        <v>7.7373235257684864E-4</v>
      </c>
    </row>
    <row r="88" spans="1:13" x14ac:dyDescent="0.2">
      <c r="A88" s="93" t="s">
        <v>151</v>
      </c>
      <c r="B88" s="81" t="s">
        <v>152</v>
      </c>
      <c r="C88" s="80">
        <v>1500</v>
      </c>
      <c r="D88" s="80"/>
      <c r="E88" s="80"/>
      <c r="F88" s="80"/>
      <c r="G88" s="80"/>
      <c r="H88" s="80"/>
      <c r="I88" s="80"/>
      <c r="J88" s="80">
        <f t="shared" si="8"/>
        <v>1500</v>
      </c>
      <c r="K88" s="80">
        <v>736.45</v>
      </c>
      <c r="L88" s="80">
        <f t="shared" si="6"/>
        <v>763.55</v>
      </c>
      <c r="M88" s="90">
        <f t="shared" si="10"/>
        <v>3.7514990523090404E-4</v>
      </c>
    </row>
    <row r="89" spans="1:13" x14ac:dyDescent="0.2">
      <c r="A89" s="93" t="s">
        <v>153</v>
      </c>
      <c r="B89" s="81" t="s">
        <v>154</v>
      </c>
      <c r="C89" s="80">
        <v>2250</v>
      </c>
      <c r="D89" s="80"/>
      <c r="E89" s="80"/>
      <c r="F89" s="80"/>
      <c r="G89" s="80"/>
      <c r="H89" s="80"/>
      <c r="I89" s="80"/>
      <c r="J89" s="80">
        <f t="shared" si="8"/>
        <v>2250</v>
      </c>
      <c r="K89" s="80">
        <v>1913.18</v>
      </c>
      <c r="L89" s="80">
        <f t="shared" si="6"/>
        <v>336.81999999999994</v>
      </c>
      <c r="M89" s="90">
        <f t="shared" si="10"/>
        <v>9.7457980268811329E-4</v>
      </c>
    </row>
    <row r="90" spans="1:13" x14ac:dyDescent="0.2">
      <c r="A90" s="93" t="s">
        <v>155</v>
      </c>
      <c r="B90" s="81" t="s">
        <v>156</v>
      </c>
      <c r="C90" s="80">
        <v>1000</v>
      </c>
      <c r="D90" s="80"/>
      <c r="E90" s="80"/>
      <c r="F90" s="80"/>
      <c r="G90" s="80"/>
      <c r="H90" s="80"/>
      <c r="I90" s="80"/>
      <c r="J90" s="80">
        <f t="shared" si="8"/>
        <v>1000</v>
      </c>
      <c r="K90" s="80">
        <v>15</v>
      </c>
      <c r="L90" s="80">
        <f t="shared" si="6"/>
        <v>985</v>
      </c>
      <c r="M90" s="90">
        <f t="shared" si="10"/>
        <v>7.6410463418610366E-6</v>
      </c>
    </row>
    <row r="91" spans="1:13" x14ac:dyDescent="0.2">
      <c r="A91" s="93" t="s">
        <v>157</v>
      </c>
      <c r="B91" s="81" t="s">
        <v>158</v>
      </c>
      <c r="C91" s="80">
        <v>1000</v>
      </c>
      <c r="D91" s="80"/>
      <c r="E91" s="80"/>
      <c r="F91" s="80"/>
      <c r="G91" s="80"/>
      <c r="H91" s="80"/>
      <c r="I91" s="80"/>
      <c r="J91" s="80">
        <f t="shared" si="8"/>
        <v>1000</v>
      </c>
      <c r="K91" s="80">
        <v>0</v>
      </c>
      <c r="L91" s="80">
        <f t="shared" si="6"/>
        <v>1000</v>
      </c>
      <c r="M91" s="90">
        <f t="shared" si="10"/>
        <v>0</v>
      </c>
    </row>
    <row r="92" spans="1:13" x14ac:dyDescent="0.2">
      <c r="A92" s="93" t="s">
        <v>159</v>
      </c>
      <c r="B92" s="81" t="s">
        <v>160</v>
      </c>
      <c r="C92" s="80">
        <v>800</v>
      </c>
      <c r="D92" s="80">
        <v>300</v>
      </c>
      <c r="E92" s="80"/>
      <c r="F92" s="80"/>
      <c r="G92" s="80"/>
      <c r="H92" s="80"/>
      <c r="I92" s="80"/>
      <c r="J92" s="80">
        <f t="shared" si="8"/>
        <v>1100</v>
      </c>
      <c r="K92" s="80">
        <v>693</v>
      </c>
      <c r="L92" s="80">
        <f t="shared" si="6"/>
        <v>407</v>
      </c>
      <c r="M92" s="90">
        <f t="shared" si="10"/>
        <v>3.530163409939799E-4</v>
      </c>
    </row>
    <row r="93" spans="1:13" x14ac:dyDescent="0.2">
      <c r="A93" s="93" t="s">
        <v>161</v>
      </c>
      <c r="B93" s="81" t="s">
        <v>162</v>
      </c>
      <c r="C93" s="80">
        <v>8500</v>
      </c>
      <c r="D93" s="80"/>
      <c r="E93" s="80"/>
      <c r="F93" s="80"/>
      <c r="G93" s="80"/>
      <c r="H93" s="80"/>
      <c r="I93" s="80"/>
      <c r="J93" s="80">
        <f t="shared" si="8"/>
        <v>8500</v>
      </c>
      <c r="K93" s="80">
        <v>4168.53</v>
      </c>
      <c r="L93" s="80">
        <f t="shared" si="6"/>
        <v>4331.47</v>
      </c>
      <c r="M93" s="90">
        <f t="shared" si="10"/>
        <v>2.1234620604958657E-3</v>
      </c>
    </row>
    <row r="94" spans="1:13" x14ac:dyDescent="0.2">
      <c r="A94" s="93" t="s">
        <v>163</v>
      </c>
      <c r="B94" s="81" t="s">
        <v>164</v>
      </c>
      <c r="C94" s="80">
        <v>5000</v>
      </c>
      <c r="D94" s="80"/>
      <c r="E94" s="80"/>
      <c r="F94" s="80"/>
      <c r="G94" s="80"/>
      <c r="H94" s="80"/>
      <c r="I94" s="80"/>
      <c r="J94" s="80">
        <f t="shared" si="8"/>
        <v>5000</v>
      </c>
      <c r="K94" s="80">
        <v>559.76</v>
      </c>
      <c r="L94" s="80">
        <f t="shared" ref="L94:L136" si="11">J94-K94</f>
        <v>4440.24</v>
      </c>
      <c r="M94" s="90">
        <f t="shared" si="10"/>
        <v>2.8514347335467557E-4</v>
      </c>
    </row>
    <row r="95" spans="1:13" x14ac:dyDescent="0.2">
      <c r="A95" s="93" t="s">
        <v>165</v>
      </c>
      <c r="B95" s="81" t="s">
        <v>166</v>
      </c>
      <c r="C95" s="80">
        <v>35000</v>
      </c>
      <c r="D95" s="80"/>
      <c r="E95" s="80"/>
      <c r="F95" s="80"/>
      <c r="G95" s="80"/>
      <c r="H95" s="80"/>
      <c r="I95" s="80"/>
      <c r="J95" s="80">
        <f t="shared" si="8"/>
        <v>35000</v>
      </c>
      <c r="K95" s="80">
        <v>8546.25</v>
      </c>
      <c r="L95" s="80">
        <f t="shared" si="11"/>
        <v>26453.75</v>
      </c>
      <c r="M95" s="90">
        <f t="shared" si="10"/>
        <v>4.3534861532753258E-3</v>
      </c>
    </row>
    <row r="96" spans="1:13" x14ac:dyDescent="0.2">
      <c r="A96" s="93" t="s">
        <v>167</v>
      </c>
      <c r="B96" s="81" t="s">
        <v>168</v>
      </c>
      <c r="C96" s="80">
        <v>136453.41</v>
      </c>
      <c r="D96" s="80"/>
      <c r="E96" s="80"/>
      <c r="F96" s="80">
        <v>1200</v>
      </c>
      <c r="G96" s="80"/>
      <c r="H96" s="80"/>
      <c r="I96" s="80"/>
      <c r="J96" s="80">
        <f t="shared" si="8"/>
        <v>137653.41</v>
      </c>
      <c r="K96" s="80">
        <v>3424.85</v>
      </c>
      <c r="L96" s="80">
        <f t="shared" si="11"/>
        <v>134228.56</v>
      </c>
      <c r="M96" s="90">
        <f t="shared" si="10"/>
        <v>1.7446291709281847E-3</v>
      </c>
    </row>
    <row r="97" spans="1:13" x14ac:dyDescent="0.2">
      <c r="A97" s="93" t="s">
        <v>169</v>
      </c>
      <c r="B97" s="81" t="s">
        <v>170</v>
      </c>
      <c r="C97" s="80">
        <v>1500</v>
      </c>
      <c r="D97" s="80"/>
      <c r="E97" s="80"/>
      <c r="F97" s="80"/>
      <c r="G97" s="80"/>
      <c r="H97" s="80"/>
      <c r="I97" s="80"/>
      <c r="J97" s="80">
        <f t="shared" si="8"/>
        <v>1500</v>
      </c>
      <c r="K97" s="80">
        <v>373</v>
      </c>
      <c r="L97" s="80">
        <f t="shared" si="11"/>
        <v>1127</v>
      </c>
      <c r="M97" s="90">
        <f t="shared" si="10"/>
        <v>1.9000735236761112E-4</v>
      </c>
    </row>
    <row r="98" spans="1:13" x14ac:dyDescent="0.2">
      <c r="A98" s="93" t="s">
        <v>171</v>
      </c>
      <c r="B98" s="81" t="s">
        <v>172</v>
      </c>
      <c r="C98" s="80">
        <v>331699.31</v>
      </c>
      <c r="D98" s="80"/>
      <c r="E98" s="80"/>
      <c r="F98" s="80"/>
      <c r="G98" s="80"/>
      <c r="H98" s="80"/>
      <c r="I98" s="80"/>
      <c r="J98" s="80">
        <f t="shared" si="8"/>
        <v>331699.31</v>
      </c>
      <c r="K98" s="80">
        <v>183932.17</v>
      </c>
      <c r="L98" s="80">
        <f t="shared" si="11"/>
        <v>147767.13999999998</v>
      </c>
      <c r="M98" s="90">
        <f t="shared" si="10"/>
        <v>9.3695615648604166E-2</v>
      </c>
    </row>
    <row r="99" spans="1:13" x14ac:dyDescent="0.2">
      <c r="A99" s="93">
        <v>272</v>
      </c>
      <c r="B99" s="81" t="s">
        <v>173</v>
      </c>
      <c r="C99" s="80">
        <v>52141.36</v>
      </c>
      <c r="D99" s="80"/>
      <c r="E99" s="80"/>
      <c r="F99" s="80"/>
      <c r="G99" s="80"/>
      <c r="H99" s="80"/>
      <c r="I99" s="80"/>
      <c r="J99" s="80">
        <f t="shared" si="8"/>
        <v>52141.36</v>
      </c>
      <c r="K99" s="80">
        <v>0</v>
      </c>
      <c r="L99" s="80">
        <f t="shared" si="11"/>
        <v>52141.36</v>
      </c>
      <c r="M99" s="90">
        <f t="shared" si="10"/>
        <v>0</v>
      </c>
    </row>
    <row r="100" spans="1:13" x14ac:dyDescent="0.2">
      <c r="A100" s="93" t="s">
        <v>174</v>
      </c>
      <c r="B100" s="81" t="s">
        <v>175</v>
      </c>
      <c r="C100" s="80">
        <v>52141.36</v>
      </c>
      <c r="D100" s="80"/>
      <c r="E100" s="80"/>
      <c r="F100" s="80"/>
      <c r="G100" s="80"/>
      <c r="H100" s="80"/>
      <c r="I100" s="80"/>
      <c r="J100" s="80">
        <f t="shared" si="8"/>
        <v>52141.36</v>
      </c>
      <c r="K100" s="80">
        <v>0</v>
      </c>
      <c r="L100" s="80">
        <f t="shared" si="11"/>
        <v>52141.36</v>
      </c>
      <c r="M100" s="90">
        <f t="shared" si="10"/>
        <v>0</v>
      </c>
    </row>
    <row r="101" spans="1:13" x14ac:dyDescent="0.2">
      <c r="A101" s="93">
        <v>274</v>
      </c>
      <c r="B101" s="81" t="s">
        <v>176</v>
      </c>
      <c r="C101" s="80">
        <v>261456.82</v>
      </c>
      <c r="D101" s="80"/>
      <c r="E101" s="80"/>
      <c r="F101" s="80"/>
      <c r="G101" s="80"/>
      <c r="H101" s="80"/>
      <c r="I101" s="80"/>
      <c r="J101" s="80">
        <f t="shared" si="8"/>
        <v>261456.82</v>
      </c>
      <c r="K101" s="80">
        <v>247.5</v>
      </c>
      <c r="L101" s="80">
        <f t="shared" si="11"/>
        <v>261209.32</v>
      </c>
      <c r="M101" s="90">
        <f t="shared" si="10"/>
        <v>1.260772646407071E-4</v>
      </c>
    </row>
    <row r="102" spans="1:13" x14ac:dyDescent="0.2">
      <c r="A102" s="93">
        <v>275</v>
      </c>
      <c r="B102" s="81" t="s">
        <v>177</v>
      </c>
      <c r="C102" s="80">
        <v>260706.82</v>
      </c>
      <c r="D102" s="80"/>
      <c r="E102" s="80"/>
      <c r="F102" s="80"/>
      <c r="G102" s="80"/>
      <c r="H102" s="80"/>
      <c r="I102" s="80"/>
      <c r="J102" s="80">
        <f t="shared" si="8"/>
        <v>260706.82</v>
      </c>
      <c r="K102" s="80">
        <v>0</v>
      </c>
      <c r="L102" s="80">
        <f t="shared" si="11"/>
        <v>260706.82</v>
      </c>
      <c r="M102" s="90">
        <f t="shared" si="10"/>
        <v>0</v>
      </c>
    </row>
    <row r="103" spans="1:13" x14ac:dyDescent="0.2">
      <c r="A103" s="93">
        <v>279</v>
      </c>
      <c r="B103" s="81" t="s">
        <v>178</v>
      </c>
      <c r="C103" s="80">
        <v>261456.82</v>
      </c>
      <c r="D103" s="80"/>
      <c r="E103" s="80"/>
      <c r="F103" s="80"/>
      <c r="G103" s="80"/>
      <c r="H103" s="80"/>
      <c r="I103" s="80"/>
      <c r="J103" s="80">
        <f t="shared" si="8"/>
        <v>261456.82</v>
      </c>
      <c r="K103" s="80">
        <v>0</v>
      </c>
      <c r="L103" s="80">
        <f t="shared" si="11"/>
        <v>261456.82</v>
      </c>
      <c r="M103" s="90">
        <f t="shared" si="10"/>
        <v>0</v>
      </c>
    </row>
    <row r="104" spans="1:13" x14ac:dyDescent="0.2">
      <c r="A104" s="93">
        <v>281</v>
      </c>
      <c r="B104" s="81" t="s">
        <v>179</v>
      </c>
      <c r="C104" s="80">
        <v>260706.82</v>
      </c>
      <c r="D104" s="80"/>
      <c r="E104" s="80"/>
      <c r="F104" s="80"/>
      <c r="G104" s="80"/>
      <c r="H104" s="80"/>
      <c r="I104" s="80"/>
      <c r="J104" s="80">
        <f t="shared" si="8"/>
        <v>260706.82</v>
      </c>
      <c r="K104" s="80">
        <v>0</v>
      </c>
      <c r="L104" s="80">
        <f t="shared" si="11"/>
        <v>260706.82</v>
      </c>
      <c r="M104" s="90">
        <f t="shared" si="10"/>
        <v>0</v>
      </c>
    </row>
    <row r="105" spans="1:13" x14ac:dyDescent="0.2">
      <c r="A105" s="93" t="s">
        <v>180</v>
      </c>
      <c r="B105" s="81" t="s">
        <v>181</v>
      </c>
      <c r="C105" s="80">
        <v>1500</v>
      </c>
      <c r="D105" s="80"/>
      <c r="E105" s="80"/>
      <c r="F105" s="80"/>
      <c r="G105" s="80"/>
      <c r="H105" s="80"/>
      <c r="I105" s="80"/>
      <c r="J105" s="80">
        <f t="shared" si="8"/>
        <v>1500</v>
      </c>
      <c r="K105" s="80">
        <v>636.9</v>
      </c>
      <c r="L105" s="80">
        <f t="shared" si="11"/>
        <v>863.1</v>
      </c>
      <c r="M105" s="90">
        <f t="shared" si="10"/>
        <v>3.244388276754196E-4</v>
      </c>
    </row>
    <row r="106" spans="1:13" x14ac:dyDescent="0.2">
      <c r="A106" s="93" t="s">
        <v>182</v>
      </c>
      <c r="B106" s="81" t="s">
        <v>183</v>
      </c>
      <c r="C106" s="80">
        <v>263206.82</v>
      </c>
      <c r="D106" s="80"/>
      <c r="E106" s="80"/>
      <c r="F106" s="80"/>
      <c r="G106" s="80"/>
      <c r="H106" s="80"/>
      <c r="I106" s="80"/>
      <c r="J106" s="80">
        <f t="shared" si="8"/>
        <v>263206.82</v>
      </c>
      <c r="K106" s="80">
        <v>75</v>
      </c>
      <c r="L106" s="80">
        <f t="shared" si="11"/>
        <v>263131.82</v>
      </c>
      <c r="M106" s="90">
        <f t="shared" si="10"/>
        <v>3.8205231709305183E-5</v>
      </c>
    </row>
    <row r="107" spans="1:13" x14ac:dyDescent="0.2">
      <c r="A107" s="93" t="s">
        <v>184</v>
      </c>
      <c r="B107" s="81" t="s">
        <v>185</v>
      </c>
      <c r="C107" s="80">
        <v>932056.99</v>
      </c>
      <c r="D107" s="80"/>
      <c r="E107" s="80"/>
      <c r="F107" s="80"/>
      <c r="G107" s="80"/>
      <c r="H107" s="80"/>
      <c r="I107" s="80"/>
      <c r="J107" s="80">
        <f t="shared" si="8"/>
        <v>932056.99</v>
      </c>
      <c r="K107" s="80">
        <v>900</v>
      </c>
      <c r="L107" s="80">
        <f t="shared" si="11"/>
        <v>931156.99</v>
      </c>
      <c r="M107" s="90">
        <f t="shared" si="10"/>
        <v>4.5846278051166222E-4</v>
      </c>
    </row>
    <row r="108" spans="1:13" x14ac:dyDescent="0.2">
      <c r="A108" s="93">
        <v>286</v>
      </c>
      <c r="B108" s="81" t="s">
        <v>186</v>
      </c>
      <c r="C108" s="80">
        <v>2000</v>
      </c>
      <c r="D108" s="80"/>
      <c r="E108" s="80"/>
      <c r="F108" s="80"/>
      <c r="G108" s="80"/>
      <c r="H108" s="80"/>
      <c r="I108" s="80"/>
      <c r="J108" s="80">
        <f t="shared" ref="J108:J136" si="12">C108+D108-E108+F108-G108+H108-I108</f>
        <v>2000</v>
      </c>
      <c r="K108" s="80">
        <v>316.5</v>
      </c>
      <c r="L108" s="80">
        <f t="shared" si="11"/>
        <v>1683.5</v>
      </c>
      <c r="M108" s="90">
        <f t="shared" si="10"/>
        <v>1.6122607781326789E-4</v>
      </c>
    </row>
    <row r="109" spans="1:13" x14ac:dyDescent="0.2">
      <c r="A109" s="93">
        <v>289</v>
      </c>
      <c r="B109" s="81" t="s">
        <v>187</v>
      </c>
      <c r="C109" s="80">
        <v>156424.09</v>
      </c>
      <c r="D109" s="80"/>
      <c r="E109" s="80"/>
      <c r="F109" s="80"/>
      <c r="G109" s="80"/>
      <c r="H109" s="80"/>
      <c r="I109" s="80"/>
      <c r="J109" s="80">
        <f t="shared" si="12"/>
        <v>156424.09</v>
      </c>
      <c r="K109" s="80">
        <v>0</v>
      </c>
      <c r="L109" s="80">
        <f t="shared" si="11"/>
        <v>156424.09</v>
      </c>
      <c r="M109" s="90">
        <f t="shared" si="10"/>
        <v>0</v>
      </c>
    </row>
    <row r="110" spans="1:13" x14ac:dyDescent="0.2">
      <c r="A110" s="93" t="s">
        <v>188</v>
      </c>
      <c r="B110" s="81" t="s">
        <v>189</v>
      </c>
      <c r="C110" s="80">
        <v>6500</v>
      </c>
      <c r="D110" s="80"/>
      <c r="E110" s="80"/>
      <c r="F110" s="80"/>
      <c r="G110" s="80"/>
      <c r="H110" s="80"/>
      <c r="I110" s="80"/>
      <c r="J110" s="80">
        <f t="shared" si="12"/>
        <v>6500</v>
      </c>
      <c r="K110" s="80">
        <v>4707.88</v>
      </c>
      <c r="L110" s="80">
        <f t="shared" si="11"/>
        <v>1792.12</v>
      </c>
      <c r="M110" s="90">
        <f t="shared" si="10"/>
        <v>2.3982086167947158E-3</v>
      </c>
    </row>
    <row r="111" spans="1:13" x14ac:dyDescent="0.2">
      <c r="A111" s="93" t="s">
        <v>190</v>
      </c>
      <c r="B111" s="81" t="s">
        <v>191</v>
      </c>
      <c r="C111" s="80">
        <v>2000</v>
      </c>
      <c r="D111" s="80"/>
      <c r="E111" s="80"/>
      <c r="F111" s="80"/>
      <c r="G111" s="80"/>
      <c r="H111" s="80"/>
      <c r="I111" s="80"/>
      <c r="J111" s="80">
        <f t="shared" si="12"/>
        <v>2000</v>
      </c>
      <c r="K111" s="80">
        <v>1498.9</v>
      </c>
      <c r="L111" s="80">
        <f t="shared" si="11"/>
        <v>501.09999999999991</v>
      </c>
      <c r="M111" s="90">
        <f t="shared" si="10"/>
        <v>7.6354429078770057E-4</v>
      </c>
    </row>
    <row r="112" spans="1:13" x14ac:dyDescent="0.2">
      <c r="A112" s="93" t="s">
        <v>192</v>
      </c>
      <c r="B112" s="81" t="s">
        <v>193</v>
      </c>
      <c r="C112" s="80">
        <v>36450</v>
      </c>
      <c r="D112" s="80"/>
      <c r="E112" s="80"/>
      <c r="F112" s="80"/>
      <c r="G112" s="80">
        <v>10000</v>
      </c>
      <c r="H112" s="80"/>
      <c r="I112" s="80"/>
      <c r="J112" s="80">
        <f t="shared" si="12"/>
        <v>26450</v>
      </c>
      <c r="K112" s="80">
        <v>54.12</v>
      </c>
      <c r="L112" s="80">
        <f t="shared" si="11"/>
        <v>26395.88</v>
      </c>
      <c r="M112" s="90">
        <f t="shared" si="10"/>
        <v>2.7568895201434619E-5</v>
      </c>
    </row>
    <row r="113" spans="1:13" x14ac:dyDescent="0.2">
      <c r="A113" s="93" t="s">
        <v>194</v>
      </c>
      <c r="B113" s="81" t="s">
        <v>195</v>
      </c>
      <c r="C113" s="80">
        <v>1500</v>
      </c>
      <c r="D113" s="80"/>
      <c r="E113" s="80"/>
      <c r="F113" s="80"/>
      <c r="G113" s="80"/>
      <c r="H113" s="80"/>
      <c r="I113" s="80"/>
      <c r="J113" s="80">
        <f t="shared" si="12"/>
        <v>1500</v>
      </c>
      <c r="K113" s="80">
        <v>0</v>
      </c>
      <c r="L113" s="80">
        <f t="shared" si="11"/>
        <v>1500</v>
      </c>
      <c r="M113" s="90">
        <f t="shared" si="10"/>
        <v>0</v>
      </c>
    </row>
    <row r="114" spans="1:13" x14ac:dyDescent="0.2">
      <c r="A114" s="93" t="s">
        <v>196</v>
      </c>
      <c r="B114" s="81" t="s">
        <v>197</v>
      </c>
      <c r="C114" s="80">
        <v>2500</v>
      </c>
      <c r="D114" s="80"/>
      <c r="E114" s="80"/>
      <c r="F114" s="80"/>
      <c r="G114" s="80"/>
      <c r="H114" s="80"/>
      <c r="I114" s="80"/>
      <c r="J114" s="80">
        <f t="shared" si="12"/>
        <v>2500</v>
      </c>
      <c r="K114" s="80">
        <v>245</v>
      </c>
      <c r="L114" s="80">
        <f t="shared" si="11"/>
        <v>2255</v>
      </c>
      <c r="M114" s="90">
        <f t="shared" si="10"/>
        <v>1.248037569170636E-4</v>
      </c>
    </row>
    <row r="115" spans="1:13" x14ac:dyDescent="0.2">
      <c r="A115" s="93" t="s">
        <v>198</v>
      </c>
      <c r="B115" s="81" t="s">
        <v>199</v>
      </c>
      <c r="C115" s="80">
        <v>40000</v>
      </c>
      <c r="D115" s="80"/>
      <c r="E115" s="80"/>
      <c r="F115" s="80"/>
      <c r="G115" s="80"/>
      <c r="H115" s="80"/>
      <c r="I115" s="80"/>
      <c r="J115" s="80">
        <f t="shared" si="12"/>
        <v>40000</v>
      </c>
      <c r="K115" s="80">
        <v>6926.3899999999994</v>
      </c>
      <c r="L115" s="80">
        <f t="shared" si="11"/>
        <v>33073.61</v>
      </c>
      <c r="M115" s="90">
        <f t="shared" si="10"/>
        <v>3.5283244647868577E-3</v>
      </c>
    </row>
    <row r="116" spans="1:13" x14ac:dyDescent="0.2">
      <c r="A116" s="93" t="s">
        <v>200</v>
      </c>
      <c r="B116" s="81" t="s">
        <v>201</v>
      </c>
      <c r="C116" s="80">
        <v>14019.070000000003</v>
      </c>
      <c r="D116" s="80"/>
      <c r="E116" s="80"/>
      <c r="F116" s="80"/>
      <c r="G116" s="80"/>
      <c r="H116" s="80"/>
      <c r="I116" s="80"/>
      <c r="J116" s="80">
        <f t="shared" si="12"/>
        <v>14019.070000000003</v>
      </c>
      <c r="K116" s="80">
        <v>3190.4</v>
      </c>
      <c r="L116" s="80">
        <f t="shared" si="11"/>
        <v>10828.670000000004</v>
      </c>
      <c r="M116" s="90">
        <f t="shared" si="10"/>
        <v>1.6251996166048968E-3</v>
      </c>
    </row>
    <row r="117" spans="1:13" x14ac:dyDescent="0.2">
      <c r="A117" s="93"/>
      <c r="B117" s="81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90"/>
    </row>
    <row r="118" spans="1:13" x14ac:dyDescent="0.2">
      <c r="A118" s="93"/>
      <c r="B118" s="81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90"/>
    </row>
    <row r="119" spans="1:13" x14ac:dyDescent="0.2">
      <c r="A119" s="93"/>
      <c r="B119" s="81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90"/>
    </row>
    <row r="120" spans="1:13" ht="15.75" x14ac:dyDescent="0.25">
      <c r="A120" s="91">
        <v>3</v>
      </c>
      <c r="B120" s="92" t="s">
        <v>202</v>
      </c>
      <c r="C120" s="78"/>
      <c r="D120" s="80"/>
      <c r="E120" s="80"/>
      <c r="F120" s="80"/>
      <c r="G120" s="80"/>
      <c r="H120" s="80"/>
      <c r="I120" s="80"/>
      <c r="J120" s="80"/>
      <c r="K120" s="80"/>
      <c r="L120" s="80"/>
      <c r="M120" s="90"/>
    </row>
    <row r="121" spans="1:13" x14ac:dyDescent="0.2">
      <c r="A121" s="94" t="s">
        <v>203</v>
      </c>
      <c r="B121" s="95" t="s">
        <v>204</v>
      </c>
      <c r="C121" s="96">
        <v>166852.37</v>
      </c>
      <c r="D121" s="80"/>
      <c r="E121" s="80"/>
      <c r="F121" s="80"/>
      <c r="G121" s="80"/>
      <c r="H121" s="80"/>
      <c r="I121" s="80"/>
      <c r="J121" s="80">
        <f t="shared" si="12"/>
        <v>166852.37</v>
      </c>
      <c r="K121" s="80">
        <v>0</v>
      </c>
      <c r="L121" s="80">
        <f t="shared" si="11"/>
        <v>166852.37</v>
      </c>
      <c r="M121" s="90">
        <f t="shared" ref="M121:M127" si="13">K121/$K$137</f>
        <v>0</v>
      </c>
    </row>
    <row r="122" spans="1:13" ht="15" hidden="1" customHeight="1" x14ac:dyDescent="0.2">
      <c r="A122" s="94" t="s">
        <v>205</v>
      </c>
      <c r="B122" s="95" t="s">
        <v>206</v>
      </c>
      <c r="C122" s="96">
        <v>0</v>
      </c>
      <c r="D122" s="80"/>
      <c r="E122" s="80"/>
      <c r="F122" s="80"/>
      <c r="G122" s="80"/>
      <c r="H122" s="80"/>
      <c r="I122" s="80"/>
      <c r="J122" s="80">
        <f t="shared" si="12"/>
        <v>0</v>
      </c>
      <c r="K122" s="80">
        <v>0</v>
      </c>
      <c r="L122" s="80">
        <f t="shared" si="11"/>
        <v>0</v>
      </c>
      <c r="M122" s="90">
        <f t="shared" si="13"/>
        <v>0</v>
      </c>
    </row>
    <row r="123" spans="1:13" x14ac:dyDescent="0.2">
      <c r="A123" s="94" t="s">
        <v>207</v>
      </c>
      <c r="B123" s="95" t="s">
        <v>208</v>
      </c>
      <c r="C123" s="96">
        <v>1753341.34</v>
      </c>
      <c r="D123" s="80"/>
      <c r="E123" s="80"/>
      <c r="F123" s="80"/>
      <c r="G123" s="80"/>
      <c r="H123" s="80"/>
      <c r="I123" s="80"/>
      <c r="J123" s="80">
        <f t="shared" si="12"/>
        <v>1753341.34</v>
      </c>
      <c r="K123" s="80">
        <v>0</v>
      </c>
      <c r="L123" s="80">
        <f t="shared" si="11"/>
        <v>1753341.34</v>
      </c>
      <c r="M123" s="90">
        <f t="shared" si="13"/>
        <v>0</v>
      </c>
    </row>
    <row r="124" spans="1:13" x14ac:dyDescent="0.2">
      <c r="A124" s="94" t="s">
        <v>209</v>
      </c>
      <c r="B124" s="95" t="s">
        <v>210</v>
      </c>
      <c r="C124" s="96">
        <v>203351.32</v>
      </c>
      <c r="D124" s="80"/>
      <c r="E124" s="80"/>
      <c r="F124" s="80"/>
      <c r="G124" s="80"/>
      <c r="H124" s="80"/>
      <c r="I124" s="80"/>
      <c r="J124" s="80">
        <f t="shared" si="12"/>
        <v>203351.32</v>
      </c>
      <c r="K124" s="80">
        <v>0</v>
      </c>
      <c r="L124" s="80">
        <f t="shared" si="11"/>
        <v>203351.32</v>
      </c>
      <c r="M124" s="90">
        <f t="shared" si="13"/>
        <v>0</v>
      </c>
    </row>
    <row r="125" spans="1:13" x14ac:dyDescent="0.2">
      <c r="A125" s="94" t="s">
        <v>246</v>
      </c>
      <c r="B125" s="95" t="s">
        <v>247</v>
      </c>
      <c r="C125" s="96">
        <v>0</v>
      </c>
      <c r="D125" s="80">
        <v>1000</v>
      </c>
      <c r="E125" s="80"/>
      <c r="F125" s="80"/>
      <c r="G125" s="80"/>
      <c r="H125" s="80"/>
      <c r="I125" s="80"/>
      <c r="J125" s="80">
        <f t="shared" si="12"/>
        <v>1000</v>
      </c>
      <c r="K125" s="80">
        <v>639.98</v>
      </c>
      <c r="L125" s="80">
        <f t="shared" si="11"/>
        <v>360.02</v>
      </c>
      <c r="M125" s="90">
        <f t="shared" si="13"/>
        <v>3.2600778919094844E-4</v>
      </c>
    </row>
    <row r="126" spans="1:13" x14ac:dyDescent="0.2">
      <c r="A126" s="94" t="s">
        <v>211</v>
      </c>
      <c r="B126" s="95" t="s">
        <v>212</v>
      </c>
      <c r="C126" s="96">
        <v>8000</v>
      </c>
      <c r="D126" s="80"/>
      <c r="E126" s="80"/>
      <c r="F126" s="80"/>
      <c r="G126" s="80"/>
      <c r="H126" s="80"/>
      <c r="I126" s="80"/>
      <c r="J126" s="80">
        <f t="shared" si="12"/>
        <v>8000</v>
      </c>
      <c r="K126" s="80">
        <v>0</v>
      </c>
      <c r="L126" s="80">
        <f t="shared" si="11"/>
        <v>8000</v>
      </c>
      <c r="M126" s="90">
        <f t="shared" si="13"/>
        <v>0</v>
      </c>
    </row>
    <row r="127" spans="1:13" x14ac:dyDescent="0.2">
      <c r="A127" s="94" t="s">
        <v>213</v>
      </c>
      <c r="B127" s="95" t="s">
        <v>214</v>
      </c>
      <c r="C127" s="96">
        <v>0</v>
      </c>
      <c r="D127" s="80">
        <v>2000</v>
      </c>
      <c r="E127" s="80"/>
      <c r="F127" s="80"/>
      <c r="G127" s="80"/>
      <c r="H127" s="80"/>
      <c r="I127" s="80"/>
      <c r="J127" s="80">
        <f t="shared" si="12"/>
        <v>2000</v>
      </c>
      <c r="K127" s="80">
        <v>1049.99</v>
      </c>
      <c r="L127" s="80">
        <f t="shared" si="11"/>
        <v>950.01</v>
      </c>
      <c r="M127" s="90">
        <f t="shared" si="13"/>
        <v>5.3486814989937804E-4</v>
      </c>
    </row>
    <row r="128" spans="1:13" ht="15" hidden="1" customHeight="1" x14ac:dyDescent="0.2">
      <c r="A128" s="94" t="s">
        <v>215</v>
      </c>
      <c r="B128" s="95" t="s">
        <v>216</v>
      </c>
      <c r="C128" s="96"/>
      <c r="D128" s="80"/>
      <c r="E128" s="80"/>
      <c r="F128" s="80"/>
      <c r="G128" s="80"/>
      <c r="H128" s="80"/>
      <c r="I128" s="80"/>
      <c r="J128" s="80">
        <f t="shared" si="12"/>
        <v>0</v>
      </c>
      <c r="K128" s="80"/>
      <c r="L128" s="80">
        <f t="shared" si="11"/>
        <v>0</v>
      </c>
      <c r="M128" s="90"/>
    </row>
    <row r="129" spans="1:13" x14ac:dyDescent="0.2">
      <c r="A129" s="94"/>
      <c r="B129" s="95"/>
      <c r="C129" s="96"/>
      <c r="D129" s="80"/>
      <c r="E129" s="80"/>
      <c r="F129" s="80"/>
      <c r="G129" s="80"/>
      <c r="H129" s="80"/>
      <c r="I129" s="80"/>
      <c r="J129" s="80"/>
      <c r="K129" s="80"/>
      <c r="L129" s="80"/>
      <c r="M129" s="90"/>
    </row>
    <row r="130" spans="1:13" x14ac:dyDescent="0.2">
      <c r="A130" s="93"/>
      <c r="B130" s="81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90"/>
    </row>
    <row r="131" spans="1:13" ht="15.75" x14ac:dyDescent="0.25">
      <c r="A131" s="91">
        <v>4</v>
      </c>
      <c r="B131" s="92" t="s">
        <v>217</v>
      </c>
      <c r="C131" s="78"/>
      <c r="D131" s="80"/>
      <c r="E131" s="80"/>
      <c r="F131" s="80"/>
      <c r="G131" s="80"/>
      <c r="H131" s="80"/>
      <c r="I131" s="80"/>
      <c r="J131" s="80"/>
      <c r="K131" s="80"/>
      <c r="L131" s="80"/>
      <c r="M131" s="90"/>
    </row>
    <row r="132" spans="1:13" x14ac:dyDescent="0.2">
      <c r="A132" s="93" t="s">
        <v>218</v>
      </c>
      <c r="B132" s="81" t="s">
        <v>219</v>
      </c>
      <c r="C132" s="80">
        <v>59750</v>
      </c>
      <c r="D132" s="80"/>
      <c r="E132" s="80"/>
      <c r="F132" s="80"/>
      <c r="G132" s="80"/>
      <c r="H132" s="80"/>
      <c r="I132" s="80"/>
      <c r="J132" s="80">
        <f t="shared" si="12"/>
        <v>59750</v>
      </c>
      <c r="K132" s="80">
        <v>0</v>
      </c>
      <c r="L132" s="80">
        <f t="shared" si="11"/>
        <v>59750</v>
      </c>
      <c r="M132" s="90">
        <f t="shared" ref="M132:M136" si="14">K132/$K$137</f>
        <v>0</v>
      </c>
    </row>
    <row r="133" spans="1:13" x14ac:dyDescent="0.2">
      <c r="A133" s="93" t="s">
        <v>220</v>
      </c>
      <c r="B133" s="81" t="s">
        <v>221</v>
      </c>
      <c r="C133" s="80">
        <v>15100</v>
      </c>
      <c r="D133" s="80"/>
      <c r="E133" s="80"/>
      <c r="F133" s="80"/>
      <c r="G133" s="80"/>
      <c r="H133" s="80"/>
      <c r="I133" s="80"/>
      <c r="J133" s="80">
        <f t="shared" si="12"/>
        <v>15100</v>
      </c>
      <c r="K133" s="80">
        <v>0</v>
      </c>
      <c r="L133" s="80">
        <f t="shared" si="11"/>
        <v>15100</v>
      </c>
      <c r="M133" s="90">
        <f t="shared" si="14"/>
        <v>0</v>
      </c>
    </row>
    <row r="134" spans="1:13" x14ac:dyDescent="0.2">
      <c r="A134" s="93" t="s">
        <v>222</v>
      </c>
      <c r="B134" s="81" t="s">
        <v>223</v>
      </c>
      <c r="C134" s="80">
        <v>101835.6</v>
      </c>
      <c r="D134" s="80"/>
      <c r="E134" s="80"/>
      <c r="F134" s="80">
        <v>5000</v>
      </c>
      <c r="G134" s="80"/>
      <c r="H134" s="80"/>
      <c r="I134" s="80"/>
      <c r="J134" s="80">
        <f t="shared" si="12"/>
        <v>106835.6</v>
      </c>
      <c r="K134" s="80">
        <v>39698.199999999997</v>
      </c>
      <c r="L134" s="80">
        <f t="shared" si="11"/>
        <v>67137.400000000009</v>
      </c>
      <c r="M134" s="90">
        <f t="shared" si="14"/>
        <v>2.0222385725897851E-2</v>
      </c>
    </row>
    <row r="135" spans="1:13" x14ac:dyDescent="0.2">
      <c r="A135" s="93" t="s">
        <v>224</v>
      </c>
      <c r="B135" s="81" t="s">
        <v>225</v>
      </c>
      <c r="C135" s="80">
        <v>8000</v>
      </c>
      <c r="D135" s="80"/>
      <c r="E135" s="80"/>
      <c r="F135" s="80"/>
      <c r="G135" s="80"/>
      <c r="H135" s="80"/>
      <c r="I135" s="80"/>
      <c r="J135" s="80">
        <f t="shared" si="12"/>
        <v>8000</v>
      </c>
      <c r="K135" s="80">
        <v>0</v>
      </c>
      <c r="L135" s="80">
        <f t="shared" si="11"/>
        <v>8000</v>
      </c>
      <c r="M135" s="90">
        <f t="shared" si="14"/>
        <v>0</v>
      </c>
    </row>
    <row r="136" spans="1:13" ht="15.75" thickBot="1" x14ac:dyDescent="0.25">
      <c r="A136" s="93" t="s">
        <v>226</v>
      </c>
      <c r="B136" s="81" t="s">
        <v>227</v>
      </c>
      <c r="C136" s="80">
        <v>7000</v>
      </c>
      <c r="D136" s="80"/>
      <c r="E136" s="80"/>
      <c r="F136" s="80"/>
      <c r="G136" s="80"/>
      <c r="H136" s="80"/>
      <c r="I136" s="80"/>
      <c r="J136" s="80">
        <f t="shared" si="12"/>
        <v>7000</v>
      </c>
      <c r="K136" s="80">
        <v>5681.58</v>
      </c>
      <c r="L136" s="80">
        <f t="shared" si="11"/>
        <v>1318.42</v>
      </c>
      <c r="M136" s="97">
        <f t="shared" si="14"/>
        <v>2.8942144049993886E-3</v>
      </c>
    </row>
    <row r="137" spans="1:13" ht="16.5" thickBot="1" x14ac:dyDescent="0.3">
      <c r="A137" s="84"/>
      <c r="B137" s="85" t="s">
        <v>235</v>
      </c>
      <c r="C137" s="86">
        <f>SUM(C28:C136)</f>
        <v>11460207.590000002</v>
      </c>
      <c r="D137" s="86">
        <f t="shared" ref="D137:L137" si="15">SUM(D28:D136)</f>
        <v>28000</v>
      </c>
      <c r="E137" s="86">
        <f t="shared" si="15"/>
        <v>1047113.26</v>
      </c>
      <c r="F137" s="86">
        <f t="shared" si="15"/>
        <v>79375</v>
      </c>
      <c r="G137" s="86">
        <f t="shared" si="15"/>
        <v>79375</v>
      </c>
      <c r="H137" s="86">
        <f t="shared" si="15"/>
        <v>0</v>
      </c>
      <c r="I137" s="86">
        <f t="shared" si="15"/>
        <v>0</v>
      </c>
      <c r="J137" s="86">
        <f t="shared" si="15"/>
        <v>10441094.330000004</v>
      </c>
      <c r="K137" s="86">
        <f t="shared" si="15"/>
        <v>1963081.9299999995</v>
      </c>
      <c r="L137" s="86">
        <f t="shared" si="15"/>
        <v>8478012.3999999985</v>
      </c>
      <c r="M137" s="98">
        <v>1</v>
      </c>
    </row>
    <row r="138" spans="1:13" x14ac:dyDescent="0.2">
      <c r="A138" s="99"/>
      <c r="D138" s="100"/>
      <c r="E138" s="100"/>
      <c r="F138" s="100"/>
      <c r="G138" s="100"/>
      <c r="H138" s="100"/>
      <c r="I138" s="100"/>
      <c r="J138" s="100"/>
      <c r="K138" s="100"/>
      <c r="L138" s="100"/>
    </row>
    <row r="139" spans="1:13" ht="15.75" thickBot="1" x14ac:dyDescent="0.25">
      <c r="E139" s="51"/>
    </row>
    <row r="140" spans="1:13" ht="15.75" x14ac:dyDescent="0.25">
      <c r="A140" s="24" t="s">
        <v>228</v>
      </c>
      <c r="B140" s="25"/>
      <c r="C140" s="26"/>
      <c r="D140" s="27"/>
      <c r="E140" s="27"/>
      <c r="F140" s="27"/>
      <c r="G140" s="27"/>
      <c r="H140" s="27"/>
      <c r="I140" s="27"/>
      <c r="J140" s="27"/>
      <c r="K140" s="27"/>
    </row>
    <row r="141" spans="1:13" ht="15.75" x14ac:dyDescent="0.25">
      <c r="A141" s="28" t="s">
        <v>2</v>
      </c>
      <c r="B141" s="29"/>
      <c r="C141" s="30"/>
      <c r="D141" s="27"/>
      <c r="E141" s="27"/>
      <c r="F141" s="27"/>
      <c r="G141" s="27"/>
      <c r="H141" s="27"/>
      <c r="I141" s="27"/>
      <c r="J141" s="27"/>
      <c r="K141" s="27"/>
    </row>
    <row r="142" spans="1:13" ht="8.1" customHeight="1" thickBot="1" x14ac:dyDescent="0.25">
      <c r="A142" s="31"/>
      <c r="B142" s="32"/>
      <c r="C142" s="33"/>
      <c r="D142" s="27"/>
      <c r="E142" s="27"/>
      <c r="F142" s="27"/>
      <c r="G142" s="27"/>
      <c r="H142" s="27"/>
      <c r="I142" s="27"/>
      <c r="J142" s="27"/>
      <c r="K142" s="27"/>
    </row>
    <row r="143" spans="1:13" ht="8.1" customHeight="1" x14ac:dyDescent="0.2">
      <c r="A143" s="34"/>
      <c r="B143" s="35"/>
      <c r="C143" s="36"/>
      <c r="D143" s="27"/>
      <c r="E143" s="27"/>
      <c r="F143" s="27"/>
      <c r="G143" s="27"/>
      <c r="H143" s="27"/>
      <c r="I143" s="27"/>
      <c r="J143" s="27"/>
      <c r="K143" s="27"/>
    </row>
    <row r="144" spans="1:13" x14ac:dyDescent="0.2">
      <c r="A144" s="37" t="s">
        <v>229</v>
      </c>
      <c r="B144" s="38"/>
      <c r="C144" s="39"/>
      <c r="D144" s="27"/>
      <c r="E144" s="27"/>
      <c r="F144" s="27"/>
      <c r="G144" s="27"/>
      <c r="H144" s="27"/>
      <c r="I144" s="27"/>
      <c r="J144" s="27"/>
    </row>
    <row r="145" spans="1:10" x14ac:dyDescent="0.2">
      <c r="A145" s="40" t="s">
        <v>234</v>
      </c>
      <c r="B145" s="38"/>
      <c r="C145" s="41">
        <v>815768.15000000037</v>
      </c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230</v>
      </c>
      <c r="B146" s="38"/>
      <c r="C146" s="41">
        <f>K22</f>
        <v>2621777.4899999998</v>
      </c>
      <c r="D146" s="27"/>
      <c r="E146" s="27"/>
      <c r="F146" s="27"/>
      <c r="G146" s="27"/>
      <c r="H146" s="27"/>
      <c r="I146" s="27"/>
      <c r="J146" s="27"/>
    </row>
    <row r="147" spans="1:10" x14ac:dyDescent="0.2">
      <c r="A147" s="40" t="s">
        <v>251</v>
      </c>
      <c r="B147" s="38"/>
      <c r="C147" s="41">
        <v>-158343.43</v>
      </c>
      <c r="D147" s="27"/>
      <c r="E147" s="27"/>
      <c r="F147" s="27"/>
      <c r="G147" s="27"/>
      <c r="H147" s="27"/>
      <c r="I147" s="27"/>
      <c r="J147" s="27"/>
    </row>
    <row r="148" spans="1:10" x14ac:dyDescent="0.2">
      <c r="A148" s="40" t="s">
        <v>231</v>
      </c>
      <c r="B148" s="38"/>
      <c r="C148" s="42">
        <f>-K137</f>
        <v>-1963081.9299999995</v>
      </c>
      <c r="D148" s="27"/>
      <c r="E148" s="27"/>
      <c r="F148" s="27"/>
      <c r="G148" s="27"/>
      <c r="H148" s="27"/>
      <c r="I148" s="27"/>
      <c r="J148" s="27"/>
    </row>
    <row r="149" spans="1:10" ht="15.75" x14ac:dyDescent="0.25">
      <c r="A149" s="43" t="s">
        <v>232</v>
      </c>
      <c r="B149" s="44"/>
      <c r="C149" s="45">
        <f>SUM(C145:C148)</f>
        <v>1316120.2800000005</v>
      </c>
      <c r="D149" s="27"/>
      <c r="E149" s="27"/>
      <c r="F149" s="27"/>
      <c r="G149" s="27"/>
      <c r="H149" s="27"/>
      <c r="I149" s="27"/>
      <c r="J149" s="27"/>
    </row>
    <row r="150" spans="1:10" ht="15.75" x14ac:dyDescent="0.25">
      <c r="A150" s="43"/>
      <c r="B150" s="44"/>
      <c r="C150" s="45"/>
      <c r="D150" s="27"/>
      <c r="E150" s="27"/>
      <c r="F150" s="27"/>
      <c r="G150" s="27"/>
      <c r="H150" s="27"/>
      <c r="I150" s="27"/>
      <c r="J150" s="27"/>
    </row>
    <row r="151" spans="1:10" x14ac:dyDescent="0.2">
      <c r="A151" s="37" t="s">
        <v>233</v>
      </c>
      <c r="B151" s="38"/>
      <c r="C151" s="41"/>
      <c r="D151" s="27"/>
      <c r="E151" s="27"/>
      <c r="F151" s="27"/>
      <c r="G151" s="27"/>
      <c r="H151" s="27"/>
      <c r="I151" s="27"/>
      <c r="J151" s="27"/>
    </row>
    <row r="152" spans="1:10" x14ac:dyDescent="0.2">
      <c r="A152" s="40" t="s">
        <v>236</v>
      </c>
      <c r="B152" s="38"/>
      <c r="C152" s="41">
        <v>233.12</v>
      </c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237</v>
      </c>
      <c r="B153" s="38"/>
      <c r="C153" s="41">
        <v>10655.38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252</v>
      </c>
      <c r="B154" s="38"/>
      <c r="C154" s="41">
        <v>1514.69</v>
      </c>
      <c r="D154" s="27"/>
      <c r="E154" s="27"/>
      <c r="F154" s="27"/>
      <c r="G154" s="27"/>
      <c r="H154" s="27"/>
      <c r="I154" s="27"/>
      <c r="J154" s="27"/>
    </row>
    <row r="155" spans="1:10" x14ac:dyDescent="0.2">
      <c r="A155" s="40" t="s">
        <v>257</v>
      </c>
      <c r="B155" s="38"/>
      <c r="C155" s="41">
        <v>13089.78</v>
      </c>
      <c r="D155" s="27"/>
      <c r="E155" s="27"/>
      <c r="F155" s="27"/>
      <c r="G155" s="27"/>
      <c r="H155" s="27"/>
      <c r="I155" s="27"/>
      <c r="J155" s="27"/>
    </row>
    <row r="156" spans="1:10" x14ac:dyDescent="0.2">
      <c r="A156" s="40" t="s">
        <v>253</v>
      </c>
      <c r="B156" s="38"/>
      <c r="C156" s="41">
        <f>990.15+990.15+990.15</f>
        <v>2970.45</v>
      </c>
      <c r="D156" s="27"/>
      <c r="E156" s="27"/>
      <c r="F156" s="27"/>
      <c r="G156" s="27"/>
      <c r="H156" s="27"/>
      <c r="I156" s="27"/>
      <c r="J156" s="27"/>
    </row>
    <row r="157" spans="1:10" x14ac:dyDescent="0.2">
      <c r="A157" s="40" t="s">
        <v>258</v>
      </c>
      <c r="B157" s="38"/>
      <c r="C157" s="41">
        <f>1235.85+1235.85</f>
        <v>2471.6999999999998</v>
      </c>
      <c r="D157" s="27"/>
      <c r="E157" s="27"/>
      <c r="F157" s="27"/>
      <c r="G157" s="27"/>
      <c r="H157" s="27"/>
      <c r="I157" s="27"/>
      <c r="J157" s="27"/>
    </row>
    <row r="158" spans="1:10" ht="8.1" customHeight="1" x14ac:dyDescent="0.2">
      <c r="A158" s="40"/>
      <c r="B158" s="38"/>
      <c r="C158" s="42"/>
      <c r="D158" s="27"/>
      <c r="E158" s="27"/>
      <c r="F158" s="27"/>
      <c r="G158" s="27"/>
      <c r="H158" s="27"/>
      <c r="I158" s="27"/>
      <c r="J158" s="27"/>
    </row>
    <row r="159" spans="1:10" ht="15.75" x14ac:dyDescent="0.25">
      <c r="A159" s="43"/>
      <c r="B159" s="44"/>
      <c r="C159" s="45">
        <f>SUM(C152:C158)</f>
        <v>30935.120000000003</v>
      </c>
      <c r="D159" s="27"/>
      <c r="E159" s="27"/>
      <c r="F159" s="27"/>
      <c r="G159" s="27"/>
      <c r="H159" s="27"/>
      <c r="I159" s="27"/>
      <c r="J159" s="27"/>
    </row>
    <row r="160" spans="1:10" ht="5.0999999999999996" customHeight="1" x14ac:dyDescent="0.25">
      <c r="A160" s="43"/>
      <c r="B160" s="44"/>
      <c r="C160" s="46"/>
      <c r="D160" s="27"/>
      <c r="E160" s="27"/>
      <c r="F160" s="27"/>
      <c r="G160" s="27"/>
      <c r="H160" s="27"/>
      <c r="I160" s="27"/>
      <c r="J160" s="27"/>
    </row>
    <row r="161" spans="1:13" x14ac:dyDescent="0.2">
      <c r="A161" s="40"/>
      <c r="B161" s="38"/>
      <c r="C161" s="41"/>
      <c r="D161" s="27"/>
      <c r="E161" s="27"/>
      <c r="F161" s="27"/>
      <c r="G161" s="27"/>
      <c r="H161" s="27"/>
      <c r="I161" s="27"/>
      <c r="J161" s="27"/>
    </row>
    <row r="162" spans="1:13" ht="16.5" thickBot="1" x14ac:dyDescent="0.3">
      <c r="A162" s="47" t="s">
        <v>268</v>
      </c>
      <c r="B162" s="48"/>
      <c r="C162" s="49">
        <f>C149+C159</f>
        <v>1347055.4000000006</v>
      </c>
      <c r="D162" s="27"/>
      <c r="E162" s="27"/>
      <c r="F162" s="27"/>
      <c r="G162" s="27"/>
      <c r="H162" s="27"/>
      <c r="I162" s="27"/>
      <c r="J162" s="27"/>
    </row>
    <row r="163" spans="1:13" x14ac:dyDescent="0.2">
      <c r="C163" s="107">
        <f>C162-1347055.4</f>
        <v>0</v>
      </c>
      <c r="D163" s="27"/>
      <c r="E163" s="27"/>
      <c r="F163" s="27"/>
      <c r="G163" s="27"/>
      <c r="H163" s="27"/>
      <c r="I163" s="27"/>
      <c r="J163" s="27"/>
    </row>
    <row r="164" spans="1:13" s="105" customFormat="1" x14ac:dyDescent="0.2">
      <c r="A164" s="50"/>
      <c r="B164" s="50"/>
      <c r="C164" s="51"/>
      <c r="D164" s="27"/>
      <c r="E164" s="27"/>
      <c r="F164" s="27"/>
      <c r="G164" s="27"/>
      <c r="H164" s="27"/>
      <c r="I164" s="27"/>
      <c r="J164" s="27"/>
      <c r="K164" s="50"/>
      <c r="L164" s="50"/>
      <c r="M164" s="50"/>
    </row>
    <row r="165" spans="1:13" s="105" customFormat="1" x14ac:dyDescent="0.2">
      <c r="A165" s="50"/>
      <c r="B165" s="50"/>
      <c r="C165" s="108"/>
      <c r="D165" s="50"/>
      <c r="E165" s="50"/>
      <c r="F165" s="50"/>
      <c r="G165" s="50"/>
      <c r="H165" s="50"/>
      <c r="I165" s="50"/>
      <c r="J165" s="50"/>
      <c r="K165" s="50"/>
      <c r="L165" s="50"/>
      <c r="M165" s="50"/>
    </row>
    <row r="166" spans="1:13" s="105" customFormat="1" x14ac:dyDescent="0.2"/>
    <row r="167" spans="1:13" s="105" customFormat="1" x14ac:dyDescent="0.2"/>
    <row r="168" spans="1:13" s="105" customFormat="1" x14ac:dyDescent="0.2"/>
    <row r="169" spans="1:13" s="105" customFormat="1" x14ac:dyDescent="0.2"/>
    <row r="170" spans="1:13" s="105" customFormat="1" x14ac:dyDescent="0.2"/>
    <row r="171" spans="1:13" s="105" customFormat="1" x14ac:dyDescent="0.2"/>
    <row r="172" spans="1:13" s="105" customFormat="1" x14ac:dyDescent="0.2"/>
    <row r="173" spans="1:13" s="105" customFormat="1" x14ac:dyDescent="0.2"/>
    <row r="174" spans="1:13" s="105" customFormat="1" x14ac:dyDescent="0.2"/>
    <row r="175" spans="1:13" s="101" customFormat="1" ht="14.25" x14ac:dyDescent="0.2"/>
    <row r="176" spans="1:13" s="101" customFormat="1" ht="0.95" customHeight="1" x14ac:dyDescent="0.2"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</row>
    <row r="177" spans="2:10" s="101" customFormat="1" x14ac:dyDescent="0.25">
      <c r="B177" s="102" t="s">
        <v>248</v>
      </c>
      <c r="C177" s="103"/>
      <c r="D177" s="103"/>
      <c r="E177" s="103"/>
      <c r="F177" s="103"/>
      <c r="G177" s="103"/>
      <c r="H177" s="103"/>
      <c r="I177" s="103"/>
      <c r="J177" s="103"/>
    </row>
    <row r="178" spans="2:10" s="101" customFormat="1" x14ac:dyDescent="0.25">
      <c r="B178" s="102" t="s">
        <v>249</v>
      </c>
      <c r="C178" s="103"/>
      <c r="D178" s="103"/>
      <c r="E178" s="103"/>
      <c r="F178" s="103"/>
      <c r="G178" s="103"/>
      <c r="H178" s="103"/>
      <c r="I178" s="103"/>
      <c r="J178" s="103"/>
    </row>
    <row r="179" spans="2:10" s="105" customFormat="1" x14ac:dyDescent="0.2"/>
    <row r="180" spans="2:10" s="105" customFormat="1" x14ac:dyDescent="0.2"/>
    <row r="181" spans="2:10" s="2" customFormat="1" x14ac:dyDescent="0.2"/>
    <row r="182" spans="2:10" s="2" customFormat="1" x14ac:dyDescent="0.2"/>
    <row r="183" spans="2:10" s="2" customFormat="1" x14ac:dyDescent="0.2"/>
    <row r="184" spans="2:10" s="2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showGridLines="0" zoomScale="85" zoomScaleNormal="85" workbookViewId="0">
      <selection activeCell="E12" sqref="E12"/>
    </sheetView>
  </sheetViews>
  <sheetFormatPr baseColWidth="10" defaultRowHeight="15" x14ac:dyDescent="0.2"/>
  <cols>
    <col min="1" max="1" width="11.7109375" style="50" customWidth="1"/>
    <col min="2" max="2" width="48.7109375" style="50" customWidth="1"/>
    <col min="3" max="3" width="16.28515625" style="50" customWidth="1"/>
    <col min="4" max="9" width="15.7109375" style="50" customWidth="1"/>
    <col min="10" max="10" width="16.28515625" style="50" customWidth="1"/>
    <col min="11" max="11" width="15.7109375" style="50" customWidth="1"/>
    <col min="12" max="12" width="16.28515625" style="50" customWidth="1"/>
    <col min="13" max="13" width="10.7109375" style="50" hidden="1" customWidth="1"/>
    <col min="14" max="16384" width="11.42578125" style="50"/>
  </cols>
  <sheetData>
    <row r="1" spans="1:13" ht="15.75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13" ht="15.75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5.75" x14ac:dyDescent="0.25">
      <c r="A3" s="65" t="s">
        <v>269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5.75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ht="16.5" thickBot="1" x14ac:dyDescent="0.3">
      <c r="A6" s="67" t="s">
        <v>3</v>
      </c>
      <c r="B6" s="112" t="s">
        <v>4</v>
      </c>
      <c r="C6" s="67" t="s">
        <v>5</v>
      </c>
      <c r="D6" s="68" t="s">
        <v>6</v>
      </c>
      <c r="E6" s="69"/>
      <c r="F6" s="68" t="s">
        <v>7</v>
      </c>
      <c r="G6" s="69"/>
      <c r="H6" s="68" t="s">
        <v>19</v>
      </c>
      <c r="I6" s="70"/>
      <c r="J6" s="67" t="s">
        <v>5</v>
      </c>
      <c r="K6" s="112" t="s">
        <v>8</v>
      </c>
      <c r="L6" s="67" t="s">
        <v>9</v>
      </c>
      <c r="M6" s="67" t="s">
        <v>10</v>
      </c>
    </row>
    <row r="7" spans="1:13" ht="16.5" thickBot="1" x14ac:dyDescent="0.3">
      <c r="A7" s="71" t="s">
        <v>11</v>
      </c>
      <c r="B7" s="113"/>
      <c r="C7" s="71" t="s">
        <v>12</v>
      </c>
      <c r="D7" s="72" t="s">
        <v>13</v>
      </c>
      <c r="E7" s="72" t="s">
        <v>14</v>
      </c>
      <c r="F7" s="72" t="s">
        <v>13</v>
      </c>
      <c r="G7" s="72" t="s">
        <v>14</v>
      </c>
      <c r="H7" s="72" t="s">
        <v>13</v>
      </c>
      <c r="I7" s="73" t="s">
        <v>14</v>
      </c>
      <c r="J7" s="71" t="s">
        <v>15</v>
      </c>
      <c r="K7" s="113"/>
      <c r="L7" s="71" t="s">
        <v>16</v>
      </c>
      <c r="M7" s="71" t="s">
        <v>17</v>
      </c>
    </row>
    <row r="8" spans="1:13" ht="15.75" x14ac:dyDescent="0.25">
      <c r="A8" s="74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76"/>
    </row>
    <row r="9" spans="1:13" ht="15.75" x14ac:dyDescent="0.25">
      <c r="A9" s="77"/>
      <c r="B9" s="77" t="s">
        <v>18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</row>
    <row r="10" spans="1:13" ht="15.75" x14ac:dyDescent="0.25">
      <c r="A10" s="77"/>
      <c r="B10" s="77" t="s">
        <v>20</v>
      </c>
      <c r="C10" s="80">
        <f>260706.83+555061.32</f>
        <v>815768.14999999991</v>
      </c>
      <c r="D10" s="78"/>
      <c r="E10" s="78"/>
      <c r="F10" s="78"/>
      <c r="G10" s="78"/>
      <c r="H10" s="78"/>
      <c r="I10" s="78"/>
      <c r="J10" s="80">
        <f>C10+D10-E10+F10-G10+H10-I10</f>
        <v>815768.14999999991</v>
      </c>
      <c r="K10" s="80"/>
      <c r="L10" s="80">
        <f>J10-K10</f>
        <v>815768.14999999991</v>
      </c>
      <c r="M10" s="79">
        <f>K10/$K$22</f>
        <v>0</v>
      </c>
    </row>
    <row r="11" spans="1:13" ht="15.75" x14ac:dyDescent="0.25">
      <c r="A11" s="77"/>
      <c r="B11" s="77" t="s">
        <v>243</v>
      </c>
      <c r="C11" s="80">
        <f>14137.2+31598.95+16675+261097.2</f>
        <v>323508.35000000003</v>
      </c>
      <c r="D11" s="78"/>
      <c r="E11" s="78"/>
      <c r="F11" s="78"/>
      <c r="G11" s="78"/>
      <c r="H11" s="78"/>
      <c r="I11" s="78"/>
      <c r="J11" s="80">
        <f>C11+D11-E11+F11-G11+H11-I11</f>
        <v>323508.35000000003</v>
      </c>
      <c r="K11" s="80">
        <v>62411.15</v>
      </c>
      <c r="L11" s="80">
        <f>J11-K11</f>
        <v>261097.20000000004</v>
      </c>
      <c r="M11" s="79">
        <f>K11/$K$22</f>
        <v>1.7289300833973023E-2</v>
      </c>
    </row>
    <row r="12" spans="1:13" ht="15.75" x14ac:dyDescent="0.25">
      <c r="A12" s="81" t="s">
        <v>21</v>
      </c>
      <c r="B12" s="81" t="s">
        <v>22</v>
      </c>
      <c r="C12" s="80">
        <v>538844.57000000007</v>
      </c>
      <c r="D12" s="80"/>
      <c r="E12" s="80">
        <v>495480.33</v>
      </c>
      <c r="F12" s="80"/>
      <c r="G12" s="80"/>
      <c r="H12" s="80"/>
      <c r="I12" s="80"/>
      <c r="J12" s="80">
        <f t="shared" ref="J12:J21" si="0">C12+D12-E12+F12-G12+H12-I12</f>
        <v>43364.240000000049</v>
      </c>
      <c r="K12" s="80">
        <v>22800</v>
      </c>
      <c r="L12" s="80">
        <f t="shared" ref="L12:L21" si="1">J12-K12</f>
        <v>20564.240000000049</v>
      </c>
      <c r="M12" s="79">
        <f t="shared" ref="M12:M21" si="2">K12/$K$22</f>
        <v>6.3161159346460513E-3</v>
      </c>
    </row>
    <row r="13" spans="1:13" ht="15.75" hidden="1" customHeight="1" x14ac:dyDescent="0.25">
      <c r="A13" s="81" t="s">
        <v>35</v>
      </c>
      <c r="B13" s="81" t="s">
        <v>36</v>
      </c>
      <c r="C13" s="80"/>
      <c r="D13" s="80"/>
      <c r="E13" s="80"/>
      <c r="F13" s="80"/>
      <c r="G13" s="80"/>
      <c r="H13" s="80"/>
      <c r="I13" s="80"/>
      <c r="J13" s="80">
        <f t="shared" si="0"/>
        <v>0</v>
      </c>
      <c r="K13" s="80"/>
      <c r="L13" s="80">
        <f t="shared" si="1"/>
        <v>0</v>
      </c>
      <c r="M13" s="79">
        <f t="shared" si="2"/>
        <v>0</v>
      </c>
    </row>
    <row r="14" spans="1:13" ht="15.75" x14ac:dyDescent="0.25">
      <c r="A14" s="81" t="s">
        <v>23</v>
      </c>
      <c r="B14" s="81" t="s">
        <v>24</v>
      </c>
      <c r="C14" s="80">
        <v>65000</v>
      </c>
      <c r="D14" s="80"/>
      <c r="E14" s="80"/>
      <c r="F14" s="80"/>
      <c r="G14" s="80"/>
      <c r="H14" s="80"/>
      <c r="I14" s="80"/>
      <c r="J14" s="80">
        <f t="shared" si="0"/>
        <v>65000</v>
      </c>
      <c r="K14" s="80">
        <v>15044</v>
      </c>
      <c r="L14" s="80">
        <f t="shared" si="1"/>
        <v>49956</v>
      </c>
      <c r="M14" s="79">
        <f t="shared" si="2"/>
        <v>4.1675284263515437E-3</v>
      </c>
    </row>
    <row r="15" spans="1:13" ht="15.75" x14ac:dyDescent="0.25">
      <c r="A15" s="81" t="s">
        <v>25</v>
      </c>
      <c r="B15" s="81" t="s">
        <v>26</v>
      </c>
      <c r="C15" s="80">
        <v>3500</v>
      </c>
      <c r="D15" s="80"/>
      <c r="E15" s="80"/>
      <c r="F15" s="80"/>
      <c r="G15" s="80"/>
      <c r="H15" s="80"/>
      <c r="I15" s="80"/>
      <c r="J15" s="80">
        <f t="shared" si="0"/>
        <v>3500</v>
      </c>
      <c r="K15" s="80">
        <v>0</v>
      </c>
      <c r="L15" s="80">
        <f t="shared" si="1"/>
        <v>3500</v>
      </c>
      <c r="M15" s="79">
        <f t="shared" si="2"/>
        <v>0</v>
      </c>
    </row>
    <row r="16" spans="1:13" ht="15.75" x14ac:dyDescent="0.25">
      <c r="A16" s="81">
        <v>15.1</v>
      </c>
      <c r="B16" s="81" t="s">
        <v>27</v>
      </c>
      <c r="C16" s="80">
        <v>3000</v>
      </c>
      <c r="D16" s="80"/>
      <c r="E16" s="80"/>
      <c r="F16" s="80"/>
      <c r="G16" s="80"/>
      <c r="H16" s="80"/>
      <c r="I16" s="80"/>
      <c r="J16" s="80">
        <f t="shared" si="0"/>
        <v>3000</v>
      </c>
      <c r="K16" s="80">
        <v>7103.99</v>
      </c>
      <c r="L16" s="80">
        <f t="shared" si="1"/>
        <v>-4103.99</v>
      </c>
      <c r="M16" s="79">
        <f t="shared" si="2"/>
        <v>1.9679659841476405E-3</v>
      </c>
    </row>
    <row r="17" spans="1:13" ht="15.75" x14ac:dyDescent="0.25">
      <c r="A17" s="81" t="s">
        <v>28</v>
      </c>
      <c r="B17" s="81" t="s">
        <v>29</v>
      </c>
      <c r="C17" s="80">
        <v>2841029.1</v>
      </c>
      <c r="D17" s="80">
        <v>35865.57</v>
      </c>
      <c r="E17" s="80"/>
      <c r="F17" s="80"/>
      <c r="G17" s="80"/>
      <c r="H17" s="80"/>
      <c r="I17" s="80"/>
      <c r="J17" s="80">
        <f t="shared" si="0"/>
        <v>2876894.67</v>
      </c>
      <c r="K17" s="80">
        <v>2375374.98</v>
      </c>
      <c r="L17" s="80">
        <f t="shared" si="1"/>
        <v>501519.68999999994</v>
      </c>
      <c r="M17" s="79">
        <f t="shared" si="2"/>
        <v>0.65803262113761163</v>
      </c>
    </row>
    <row r="18" spans="1:13" ht="15.75" x14ac:dyDescent="0.25">
      <c r="A18" s="81" t="s">
        <v>30</v>
      </c>
      <c r="B18" s="81" t="s">
        <v>39</v>
      </c>
      <c r="C18" s="80">
        <v>4953429.6500000004</v>
      </c>
      <c r="D18" s="80"/>
      <c r="E18" s="80"/>
      <c r="F18" s="80"/>
      <c r="G18" s="80"/>
      <c r="H18" s="80"/>
      <c r="I18" s="80">
        <v>4953429.6500000004</v>
      </c>
      <c r="J18" s="80">
        <f t="shared" si="0"/>
        <v>0</v>
      </c>
      <c r="K18" s="80">
        <v>0</v>
      </c>
      <c r="L18" s="80">
        <f t="shared" si="1"/>
        <v>0</v>
      </c>
      <c r="M18" s="79">
        <f t="shared" si="2"/>
        <v>0</v>
      </c>
    </row>
    <row r="19" spans="1:13" ht="15.75" x14ac:dyDescent="0.25">
      <c r="A19" s="81" t="s">
        <v>31</v>
      </c>
      <c r="B19" s="81" t="s">
        <v>32</v>
      </c>
      <c r="C19" s="80">
        <v>1764127.77</v>
      </c>
      <c r="D19" s="80"/>
      <c r="E19" s="80">
        <v>559498.5</v>
      </c>
      <c r="F19" s="80"/>
      <c r="G19" s="80"/>
      <c r="H19" s="80"/>
      <c r="I19" s="80"/>
      <c r="J19" s="80">
        <f t="shared" si="0"/>
        <v>1204629.27</v>
      </c>
      <c r="K19" s="80">
        <v>1037766.35</v>
      </c>
      <c r="L19" s="80">
        <f t="shared" si="1"/>
        <v>166862.92000000004</v>
      </c>
      <c r="M19" s="79">
        <f t="shared" si="2"/>
        <v>0.28748476226642417</v>
      </c>
    </row>
    <row r="20" spans="1:13" ht="15.75" x14ac:dyDescent="0.25">
      <c r="A20" s="81" t="s">
        <v>33</v>
      </c>
      <c r="B20" s="81" t="s">
        <v>34</v>
      </c>
      <c r="C20" s="80">
        <v>20000</v>
      </c>
      <c r="D20" s="80"/>
      <c r="E20" s="80"/>
      <c r="F20" s="80"/>
      <c r="G20" s="80"/>
      <c r="H20" s="80"/>
      <c r="I20" s="80"/>
      <c r="J20" s="80">
        <f t="shared" si="0"/>
        <v>20000</v>
      </c>
      <c r="K20" s="80">
        <v>0</v>
      </c>
      <c r="L20" s="80">
        <f t="shared" si="1"/>
        <v>20000</v>
      </c>
      <c r="M20" s="79">
        <f t="shared" si="2"/>
        <v>0</v>
      </c>
    </row>
    <row r="21" spans="1:13" ht="16.5" thickBot="1" x14ac:dyDescent="0.3">
      <c r="A21" s="82" t="s">
        <v>38</v>
      </c>
      <c r="B21" s="82" t="s">
        <v>40</v>
      </c>
      <c r="C21" s="83">
        <v>132000</v>
      </c>
      <c r="D21" s="83"/>
      <c r="E21" s="83"/>
      <c r="F21" s="83"/>
      <c r="G21" s="83"/>
      <c r="H21" s="83"/>
      <c r="I21" s="83"/>
      <c r="J21" s="80">
        <f t="shared" si="0"/>
        <v>132000</v>
      </c>
      <c r="K21" s="80">
        <v>89312.94</v>
      </c>
      <c r="L21" s="80">
        <f t="shared" si="1"/>
        <v>42687.06</v>
      </c>
      <c r="M21" s="79">
        <f t="shared" si="2"/>
        <v>2.4741705416845908E-2</v>
      </c>
    </row>
    <row r="22" spans="1:13" ht="16.5" thickBot="1" x14ac:dyDescent="0.3">
      <c r="A22" s="84"/>
      <c r="B22" s="85" t="s">
        <v>41</v>
      </c>
      <c r="C22" s="86">
        <f>SUM(C10:C21)</f>
        <v>11460207.59</v>
      </c>
      <c r="D22" s="86">
        <f t="shared" ref="D22:I22" si="3">SUM(D11:D21)</f>
        <v>35865.57</v>
      </c>
      <c r="E22" s="86">
        <f t="shared" si="3"/>
        <v>1054978.83</v>
      </c>
      <c r="F22" s="86">
        <f t="shared" si="3"/>
        <v>0</v>
      </c>
      <c r="G22" s="86">
        <f t="shared" si="3"/>
        <v>0</v>
      </c>
      <c r="H22" s="86">
        <f t="shared" si="3"/>
        <v>0</v>
      </c>
      <c r="I22" s="86">
        <f t="shared" si="3"/>
        <v>4953429.6500000004</v>
      </c>
      <c r="J22" s="86">
        <f>SUM(J10:J21)</f>
        <v>5487664.6799999997</v>
      </c>
      <c r="K22" s="86">
        <f>SUM(K10:K21)</f>
        <v>3609813.41</v>
      </c>
      <c r="L22" s="86">
        <f t="shared" ref="L22" si="4">SUM(L10:L21)</f>
        <v>1877851.27</v>
      </c>
      <c r="M22" s="79"/>
    </row>
    <row r="23" spans="1:13" x14ac:dyDescent="0.2">
      <c r="A23" s="87"/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1:13" ht="15.75" x14ac:dyDescent="0.25">
      <c r="A24" s="77" t="s">
        <v>42</v>
      </c>
      <c r="B24" s="77" t="s">
        <v>43</v>
      </c>
      <c r="C24" s="78"/>
      <c r="D24" s="80"/>
      <c r="E24" s="80"/>
      <c r="F24" s="80"/>
      <c r="G24" s="80"/>
      <c r="H24" s="80"/>
      <c r="I24" s="80"/>
      <c r="J24" s="80"/>
      <c r="K24" s="80"/>
      <c r="L24" s="80"/>
      <c r="M24" s="90"/>
    </row>
    <row r="25" spans="1:13" ht="15.75" x14ac:dyDescent="0.25">
      <c r="A25" s="77"/>
      <c r="B25" s="77"/>
      <c r="C25" s="78"/>
      <c r="D25" s="80"/>
      <c r="E25" s="80"/>
      <c r="F25" s="80"/>
      <c r="G25" s="80"/>
      <c r="H25" s="80"/>
      <c r="I25" s="80"/>
      <c r="J25" s="80"/>
      <c r="K25" s="80"/>
      <c r="L25" s="80"/>
      <c r="M25" s="90"/>
    </row>
    <row r="26" spans="1:13" ht="15.75" x14ac:dyDescent="0.25">
      <c r="A26" s="77"/>
      <c r="B26" s="77"/>
      <c r="C26" s="78"/>
      <c r="D26" s="80"/>
      <c r="E26" s="80"/>
      <c r="F26" s="80"/>
      <c r="G26" s="80"/>
      <c r="H26" s="80"/>
      <c r="I26" s="80"/>
      <c r="J26" s="80"/>
      <c r="K26" s="80"/>
      <c r="L26" s="80"/>
      <c r="M26" s="90"/>
    </row>
    <row r="27" spans="1:13" ht="15.75" x14ac:dyDescent="0.25">
      <c r="A27" s="91">
        <v>0</v>
      </c>
      <c r="B27" s="92" t="s">
        <v>44</v>
      </c>
      <c r="C27" s="78"/>
      <c r="D27" s="80"/>
      <c r="E27" s="80"/>
      <c r="F27" s="80"/>
      <c r="G27" s="80"/>
      <c r="H27" s="80"/>
      <c r="I27" s="80"/>
      <c r="J27" s="80"/>
      <c r="K27" s="80"/>
      <c r="L27" s="80"/>
      <c r="M27" s="90"/>
    </row>
    <row r="28" spans="1:13" x14ac:dyDescent="0.2">
      <c r="A28" s="93" t="s">
        <v>45</v>
      </c>
      <c r="B28" s="81" t="s">
        <v>46</v>
      </c>
      <c r="C28" s="80">
        <v>805853.10000000009</v>
      </c>
      <c r="D28" s="80"/>
      <c r="E28" s="80"/>
      <c r="F28" s="80"/>
      <c r="G28" s="80"/>
      <c r="H28" s="80"/>
      <c r="I28" s="80">
        <v>29500</v>
      </c>
      <c r="J28" s="80">
        <f t="shared" ref="J28:J39" si="5">C28+D28-E28+F28-G28+H28-I28</f>
        <v>776353.10000000009</v>
      </c>
      <c r="K28" s="80">
        <v>571077</v>
      </c>
      <c r="L28" s="80">
        <f t="shared" ref="L28:L93" si="6">J28-K28</f>
        <v>205276.10000000009</v>
      </c>
      <c r="M28" s="90">
        <f t="shared" ref="M28:M39" si="7">K28/$K$137</f>
        <v>86.287957426940878</v>
      </c>
    </row>
    <row r="29" spans="1:13" x14ac:dyDescent="0.2">
      <c r="A29" s="93" t="s">
        <v>47</v>
      </c>
      <c r="B29" s="81" t="s">
        <v>48</v>
      </c>
      <c r="C29" s="80">
        <v>4500</v>
      </c>
      <c r="D29" s="80"/>
      <c r="E29" s="80"/>
      <c r="F29" s="80"/>
      <c r="G29" s="80"/>
      <c r="H29" s="80"/>
      <c r="I29" s="80"/>
      <c r="J29" s="80">
        <f t="shared" si="5"/>
        <v>4500</v>
      </c>
      <c r="K29" s="80">
        <v>3375</v>
      </c>
      <c r="L29" s="80">
        <f t="shared" si="6"/>
        <v>1125</v>
      </c>
      <c r="M29" s="90">
        <f t="shared" si="7"/>
        <v>0.50995199651872769</v>
      </c>
    </row>
    <row r="30" spans="1:13" x14ac:dyDescent="0.2">
      <c r="A30" s="93" t="s">
        <v>49</v>
      </c>
      <c r="B30" s="81" t="s">
        <v>50</v>
      </c>
      <c r="C30" s="80">
        <v>107850</v>
      </c>
      <c r="D30" s="80"/>
      <c r="E30" s="80"/>
      <c r="F30" s="80"/>
      <c r="G30" s="80"/>
      <c r="H30" s="80">
        <v>29500</v>
      </c>
      <c r="I30" s="80"/>
      <c r="J30" s="80">
        <f t="shared" si="5"/>
        <v>137350</v>
      </c>
      <c r="K30" s="80">
        <v>76350</v>
      </c>
      <c r="L30" s="80">
        <f t="shared" si="6"/>
        <v>61000</v>
      </c>
      <c r="M30" s="90">
        <f t="shared" si="7"/>
        <v>11.53624738791255</v>
      </c>
    </row>
    <row r="31" spans="1:13" ht="15" hidden="1" customHeight="1" x14ac:dyDescent="0.2">
      <c r="A31" s="93" t="s">
        <v>51</v>
      </c>
      <c r="B31" s="81" t="s">
        <v>52</v>
      </c>
      <c r="C31" s="80">
        <v>0</v>
      </c>
      <c r="D31" s="80"/>
      <c r="E31" s="80"/>
      <c r="F31" s="80"/>
      <c r="G31" s="80"/>
      <c r="H31" s="80"/>
      <c r="I31" s="80"/>
      <c r="J31" s="80">
        <f t="shared" si="5"/>
        <v>0</v>
      </c>
      <c r="K31" s="80">
        <v>0</v>
      </c>
      <c r="L31" s="80">
        <f t="shared" si="6"/>
        <v>0</v>
      </c>
      <c r="M31" s="90">
        <f t="shared" si="7"/>
        <v>0</v>
      </c>
    </row>
    <row r="32" spans="1:13" ht="15" hidden="1" customHeight="1" x14ac:dyDescent="0.2">
      <c r="A32" s="93" t="s">
        <v>53</v>
      </c>
      <c r="B32" s="81" t="s">
        <v>52</v>
      </c>
      <c r="C32" s="80">
        <v>0</v>
      </c>
      <c r="D32" s="80"/>
      <c r="E32" s="80"/>
      <c r="F32" s="80"/>
      <c r="G32" s="80"/>
      <c r="H32" s="80"/>
      <c r="I32" s="80"/>
      <c r="J32" s="80">
        <f t="shared" si="5"/>
        <v>0</v>
      </c>
      <c r="K32" s="80">
        <v>0</v>
      </c>
      <c r="L32" s="80">
        <f t="shared" si="6"/>
        <v>0</v>
      </c>
      <c r="M32" s="90">
        <f t="shared" si="7"/>
        <v>0</v>
      </c>
    </row>
    <row r="33" spans="1:13" x14ac:dyDescent="0.2">
      <c r="A33" s="93" t="s">
        <v>54</v>
      </c>
      <c r="B33" s="81" t="s">
        <v>55</v>
      </c>
      <c r="C33" s="80">
        <v>276090.01</v>
      </c>
      <c r="D33" s="80"/>
      <c r="E33" s="80"/>
      <c r="F33" s="80"/>
      <c r="G33" s="80"/>
      <c r="H33" s="80"/>
      <c r="I33" s="80">
        <v>260706.82</v>
      </c>
      <c r="J33" s="80">
        <f t="shared" si="5"/>
        <v>15383.190000000002</v>
      </c>
      <c r="K33" s="80">
        <v>9549.48</v>
      </c>
      <c r="L33" s="80">
        <f t="shared" si="6"/>
        <v>5833.7100000000028</v>
      </c>
      <c r="M33" s="90">
        <f t="shared" si="7"/>
        <v>1.4428967086564917</v>
      </c>
    </row>
    <row r="34" spans="1:13" x14ac:dyDescent="0.2">
      <c r="A34" s="93" t="s">
        <v>56</v>
      </c>
      <c r="B34" s="81" t="s">
        <v>57</v>
      </c>
      <c r="C34" s="80">
        <v>42755.839999999997</v>
      </c>
      <c r="D34" s="80"/>
      <c r="E34" s="80"/>
      <c r="F34" s="80"/>
      <c r="G34" s="80"/>
      <c r="H34" s="80"/>
      <c r="I34" s="80"/>
      <c r="J34" s="80">
        <f t="shared" si="5"/>
        <v>42755.839999999997</v>
      </c>
      <c r="K34" s="80">
        <v>19312.129999999997</v>
      </c>
      <c r="L34" s="80">
        <f t="shared" si="6"/>
        <v>23443.71</v>
      </c>
      <c r="M34" s="90">
        <f t="shared" si="7"/>
        <v>2.9180027408975451</v>
      </c>
    </row>
    <row r="35" spans="1:13" x14ac:dyDescent="0.2">
      <c r="A35" s="93" t="s">
        <v>58</v>
      </c>
      <c r="B35" s="81" t="s">
        <v>59</v>
      </c>
      <c r="C35" s="80">
        <v>90546.57</v>
      </c>
      <c r="D35" s="80"/>
      <c r="E35" s="80"/>
      <c r="F35" s="80"/>
      <c r="G35" s="80"/>
      <c r="H35" s="80"/>
      <c r="I35" s="80"/>
      <c r="J35" s="80">
        <f t="shared" si="5"/>
        <v>90546.57</v>
      </c>
      <c r="K35" s="80">
        <v>62998.48</v>
      </c>
      <c r="L35" s="80">
        <f t="shared" si="6"/>
        <v>27548.090000000004</v>
      </c>
      <c r="M35" s="90">
        <f t="shared" si="7"/>
        <v>9.5188742677467069</v>
      </c>
    </row>
    <row r="36" spans="1:13" x14ac:dyDescent="0.2">
      <c r="A36" s="93" t="s">
        <v>60</v>
      </c>
      <c r="B36" s="81" t="s">
        <v>61</v>
      </c>
      <c r="C36" s="80">
        <v>8486.09</v>
      </c>
      <c r="D36" s="80"/>
      <c r="E36" s="80"/>
      <c r="F36" s="80"/>
      <c r="G36" s="80"/>
      <c r="H36" s="80"/>
      <c r="I36" s="80"/>
      <c r="J36" s="80">
        <f t="shared" si="5"/>
        <v>8486.09</v>
      </c>
      <c r="K36" s="80">
        <v>5904.1299999999992</v>
      </c>
      <c r="L36" s="80">
        <f t="shared" si="6"/>
        <v>2581.9600000000009</v>
      </c>
      <c r="M36" s="90">
        <f t="shared" si="7"/>
        <v>0.89209566850551558</v>
      </c>
    </row>
    <row r="37" spans="1:13" x14ac:dyDescent="0.2">
      <c r="A37" s="93" t="s">
        <v>62</v>
      </c>
      <c r="B37" s="81" t="s">
        <v>63</v>
      </c>
      <c r="C37" s="80">
        <v>74453</v>
      </c>
      <c r="D37" s="80"/>
      <c r="E37" s="80"/>
      <c r="F37" s="80"/>
      <c r="G37" s="80"/>
      <c r="H37" s="80"/>
      <c r="I37" s="80"/>
      <c r="J37" s="80">
        <f t="shared" si="5"/>
        <v>74453</v>
      </c>
      <c r="K37" s="80">
        <v>0</v>
      </c>
      <c r="L37" s="80">
        <f t="shared" si="6"/>
        <v>74453</v>
      </c>
      <c r="M37" s="90">
        <f t="shared" si="7"/>
        <v>0</v>
      </c>
    </row>
    <row r="38" spans="1:13" x14ac:dyDescent="0.2">
      <c r="A38" s="93" t="s">
        <v>64</v>
      </c>
      <c r="B38" s="81" t="s">
        <v>65</v>
      </c>
      <c r="C38" s="80">
        <v>74453</v>
      </c>
      <c r="D38" s="80"/>
      <c r="E38" s="80"/>
      <c r="F38" s="80"/>
      <c r="G38" s="80"/>
      <c r="H38" s="80"/>
      <c r="I38" s="80"/>
      <c r="J38" s="80">
        <f t="shared" si="5"/>
        <v>74453</v>
      </c>
      <c r="K38" s="80">
        <v>65494.67</v>
      </c>
      <c r="L38" s="80">
        <f t="shared" si="6"/>
        <v>8958.3300000000017</v>
      </c>
      <c r="M38" s="90">
        <f t="shared" si="7"/>
        <v>9.8960408082474718</v>
      </c>
    </row>
    <row r="39" spans="1:13" x14ac:dyDescent="0.2">
      <c r="A39" s="93" t="s">
        <v>66</v>
      </c>
      <c r="B39" s="81" t="s">
        <v>67</v>
      </c>
      <c r="C39" s="80">
        <v>4400</v>
      </c>
      <c r="D39" s="80"/>
      <c r="E39" s="80"/>
      <c r="F39" s="80"/>
      <c r="G39" s="80"/>
      <c r="H39" s="80"/>
      <c r="I39" s="80"/>
      <c r="J39" s="80">
        <f t="shared" si="5"/>
        <v>4400</v>
      </c>
      <c r="K39" s="80">
        <v>0</v>
      </c>
      <c r="L39" s="80">
        <f t="shared" si="6"/>
        <v>4400</v>
      </c>
      <c r="M39" s="90">
        <f t="shared" si="7"/>
        <v>0</v>
      </c>
    </row>
    <row r="40" spans="1:13" x14ac:dyDescent="0.2">
      <c r="A40" s="93"/>
      <c r="B40" s="81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0"/>
    </row>
    <row r="41" spans="1:13" x14ac:dyDescent="0.2">
      <c r="A41" s="93"/>
      <c r="B41" s="81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0"/>
    </row>
    <row r="42" spans="1:13" ht="15.75" x14ac:dyDescent="0.25">
      <c r="A42" s="91">
        <v>1</v>
      </c>
      <c r="B42" s="92" t="s">
        <v>68</v>
      </c>
      <c r="C42" s="78"/>
      <c r="D42" s="80"/>
      <c r="E42" s="80"/>
      <c r="F42" s="80"/>
      <c r="G42" s="80"/>
      <c r="H42" s="80"/>
      <c r="I42" s="80"/>
      <c r="J42" s="80"/>
      <c r="K42" s="80"/>
      <c r="L42" s="80"/>
      <c r="M42" s="90"/>
    </row>
    <row r="43" spans="1:13" x14ac:dyDescent="0.2">
      <c r="A43" s="93">
        <v>111</v>
      </c>
      <c r="B43" s="81" t="s">
        <v>70</v>
      </c>
      <c r="C43" s="80">
        <v>11725</v>
      </c>
      <c r="D43" s="80">
        <v>2700</v>
      </c>
      <c r="E43" s="80"/>
      <c r="F43" s="80"/>
      <c r="G43" s="80"/>
      <c r="H43" s="80"/>
      <c r="I43" s="80"/>
      <c r="J43" s="80">
        <f t="shared" ref="J43:J107" si="8">C43+D43-E43+F43-G43+H43-I43</f>
        <v>14425</v>
      </c>
      <c r="K43" s="80">
        <v>9200.68</v>
      </c>
      <c r="L43" s="80">
        <f t="shared" si="6"/>
        <v>5224.32</v>
      </c>
      <c r="M43" s="90">
        <f t="shared" ref="M43:M76" si="9">K43/$K$137</f>
        <v>1.3901941141718304</v>
      </c>
    </row>
    <row r="44" spans="1:13" x14ac:dyDescent="0.2">
      <c r="A44" s="93">
        <v>113</v>
      </c>
      <c r="B44" s="81" t="s">
        <v>72</v>
      </c>
      <c r="C44" s="80">
        <v>30227.33</v>
      </c>
      <c r="D44" s="80"/>
      <c r="E44" s="80"/>
      <c r="F44" s="80"/>
      <c r="G44" s="80"/>
      <c r="H44" s="80"/>
      <c r="I44" s="80"/>
      <c r="J44" s="80">
        <f t="shared" si="8"/>
        <v>30227.33</v>
      </c>
      <c r="K44" s="80">
        <v>18119</v>
      </c>
      <c r="L44" s="80">
        <f t="shared" si="6"/>
        <v>12108.330000000002</v>
      </c>
      <c r="M44" s="90">
        <f t="shared" si="9"/>
        <v>2.7377245110882451</v>
      </c>
    </row>
    <row r="45" spans="1:13" x14ac:dyDescent="0.2">
      <c r="A45" s="93">
        <v>114</v>
      </c>
      <c r="B45" s="81" t="s">
        <v>74</v>
      </c>
      <c r="C45" s="80">
        <v>500</v>
      </c>
      <c r="D45" s="80"/>
      <c r="E45" s="80"/>
      <c r="F45" s="80"/>
      <c r="G45" s="80"/>
      <c r="H45" s="80"/>
      <c r="I45" s="80"/>
      <c r="J45" s="80">
        <f t="shared" si="8"/>
        <v>500</v>
      </c>
      <c r="K45" s="80">
        <v>174.72</v>
      </c>
      <c r="L45" s="80">
        <f t="shared" si="6"/>
        <v>325.27999999999997</v>
      </c>
      <c r="M45" s="90">
        <f t="shared" si="9"/>
        <v>2.6399648246445067E-2</v>
      </c>
    </row>
    <row r="46" spans="1:13" x14ac:dyDescent="0.2">
      <c r="A46" s="93">
        <v>121</v>
      </c>
      <c r="B46" s="81" t="s">
        <v>76</v>
      </c>
      <c r="C46" s="80">
        <v>7000</v>
      </c>
      <c r="D46" s="80"/>
      <c r="E46" s="80"/>
      <c r="F46" s="80"/>
      <c r="G46" s="80"/>
      <c r="H46" s="80">
        <v>4500</v>
      </c>
      <c r="I46" s="80"/>
      <c r="J46" s="80">
        <f t="shared" si="8"/>
        <v>11500</v>
      </c>
      <c r="K46" s="80">
        <v>6736</v>
      </c>
      <c r="L46" s="80">
        <f t="shared" si="6"/>
        <v>4764</v>
      </c>
      <c r="M46" s="90">
        <f t="shared" si="9"/>
        <v>1.0177886366074518</v>
      </c>
    </row>
    <row r="47" spans="1:13" x14ac:dyDescent="0.2">
      <c r="A47" s="93">
        <v>122</v>
      </c>
      <c r="B47" s="81" t="s">
        <v>78</v>
      </c>
      <c r="C47" s="80">
        <v>13750</v>
      </c>
      <c r="D47" s="80"/>
      <c r="E47" s="80"/>
      <c r="F47" s="80"/>
      <c r="G47" s="80"/>
      <c r="H47" s="80"/>
      <c r="I47" s="80"/>
      <c r="J47" s="80">
        <f t="shared" si="8"/>
        <v>13750</v>
      </c>
      <c r="K47" s="80">
        <v>10100.5</v>
      </c>
      <c r="L47" s="80">
        <f t="shared" si="6"/>
        <v>3649.5</v>
      </c>
      <c r="M47" s="90">
        <f t="shared" si="9"/>
        <v>1.5261541158036767</v>
      </c>
    </row>
    <row r="48" spans="1:13" x14ac:dyDescent="0.2">
      <c r="A48" s="93">
        <v>131</v>
      </c>
      <c r="B48" s="81" t="s">
        <v>80</v>
      </c>
      <c r="C48" s="80">
        <v>1669933.26</v>
      </c>
      <c r="D48" s="80"/>
      <c r="E48" s="80">
        <v>784576.06</v>
      </c>
      <c r="F48" s="80"/>
      <c r="G48" s="80"/>
      <c r="H48" s="80">
        <v>81000</v>
      </c>
      <c r="I48" s="80"/>
      <c r="J48" s="80">
        <f t="shared" si="8"/>
        <v>966357.2</v>
      </c>
      <c r="K48" s="80">
        <v>536365.67999999993</v>
      </c>
      <c r="L48" s="80">
        <f t="shared" si="6"/>
        <v>429991.52</v>
      </c>
      <c r="M48" s="90">
        <f t="shared" si="9"/>
        <v>81.043185001518509</v>
      </c>
    </row>
    <row r="49" spans="1:13" ht="15" hidden="1" customHeight="1" x14ac:dyDescent="0.2">
      <c r="A49" s="93" t="s">
        <v>81</v>
      </c>
      <c r="B49" s="81" t="s">
        <v>82</v>
      </c>
      <c r="C49" s="80">
        <v>0</v>
      </c>
      <c r="D49" s="80" t="b">
        <v>0</v>
      </c>
      <c r="E49" s="80" t="b">
        <v>0</v>
      </c>
      <c r="F49" s="80"/>
      <c r="G49" s="80"/>
      <c r="H49" s="80"/>
      <c r="I49" s="80"/>
      <c r="J49" s="80">
        <f t="shared" si="8"/>
        <v>0</v>
      </c>
      <c r="K49" s="80">
        <v>0</v>
      </c>
      <c r="L49" s="80">
        <f t="shared" si="6"/>
        <v>0</v>
      </c>
      <c r="M49" s="90">
        <f t="shared" si="9"/>
        <v>0</v>
      </c>
    </row>
    <row r="50" spans="1:13" ht="15" hidden="1" customHeight="1" x14ac:dyDescent="0.2">
      <c r="A50" s="93" t="s">
        <v>83</v>
      </c>
      <c r="B50" s="81" t="s">
        <v>84</v>
      </c>
      <c r="C50" s="80">
        <v>0</v>
      </c>
      <c r="D50" s="80" t="b">
        <v>0</v>
      </c>
      <c r="E50" s="80" t="b">
        <v>0</v>
      </c>
      <c r="F50" s="80"/>
      <c r="G50" s="80"/>
      <c r="H50" s="80"/>
      <c r="I50" s="80"/>
      <c r="J50" s="80">
        <f t="shared" si="8"/>
        <v>0</v>
      </c>
      <c r="K50" s="80">
        <v>0</v>
      </c>
      <c r="L50" s="80">
        <f t="shared" si="6"/>
        <v>0</v>
      </c>
      <c r="M50" s="90">
        <f t="shared" si="9"/>
        <v>0</v>
      </c>
    </row>
    <row r="51" spans="1:13" x14ac:dyDescent="0.2">
      <c r="A51" s="93">
        <v>135</v>
      </c>
      <c r="B51" s="81" t="s">
        <v>86</v>
      </c>
      <c r="C51" s="80">
        <v>125004.8</v>
      </c>
      <c r="D51" s="80"/>
      <c r="E51" s="80">
        <v>33600</v>
      </c>
      <c r="F51" s="80">
        <v>65175</v>
      </c>
      <c r="G51" s="80"/>
      <c r="H51" s="80">
        <v>29500</v>
      </c>
      <c r="I51" s="80"/>
      <c r="J51" s="80">
        <f t="shared" si="8"/>
        <v>186079.8</v>
      </c>
      <c r="K51" s="80">
        <v>129632.51</v>
      </c>
      <c r="L51" s="80">
        <f t="shared" si="6"/>
        <v>56447.289999999994</v>
      </c>
      <c r="M51" s="90">
        <f t="shared" si="9"/>
        <v>19.587068826143387</v>
      </c>
    </row>
    <row r="52" spans="1:13" x14ac:dyDescent="0.2">
      <c r="A52" s="93">
        <v>141</v>
      </c>
      <c r="B52" s="81" t="s">
        <v>88</v>
      </c>
      <c r="C52" s="80">
        <v>579657.19999999995</v>
      </c>
      <c r="D52" s="80"/>
      <c r="E52" s="80">
        <v>200937.19999999995</v>
      </c>
      <c r="F52" s="80"/>
      <c r="G52" s="80"/>
      <c r="H52" s="80">
        <v>20165</v>
      </c>
      <c r="I52" s="80"/>
      <c r="J52" s="80">
        <f t="shared" si="8"/>
        <v>398885</v>
      </c>
      <c r="K52" s="80">
        <v>187712.24000000002</v>
      </c>
      <c r="L52" s="80">
        <f t="shared" si="6"/>
        <v>211172.75999999998</v>
      </c>
      <c r="M52" s="90">
        <f t="shared" si="9"/>
        <v>28.362735276741507</v>
      </c>
    </row>
    <row r="53" spans="1:13" x14ac:dyDescent="0.2">
      <c r="A53" s="93">
        <v>142</v>
      </c>
      <c r="B53" s="81" t="s">
        <v>90</v>
      </c>
      <c r="C53" s="80">
        <v>9000</v>
      </c>
      <c r="D53" s="80"/>
      <c r="E53" s="80"/>
      <c r="F53" s="80"/>
      <c r="G53" s="80"/>
      <c r="H53" s="80">
        <v>9000</v>
      </c>
      <c r="I53" s="80"/>
      <c r="J53" s="80">
        <f t="shared" si="8"/>
        <v>18000</v>
      </c>
      <c r="K53" s="80">
        <v>9000</v>
      </c>
      <c r="L53" s="80">
        <f t="shared" si="6"/>
        <v>9000</v>
      </c>
      <c r="M53" s="90">
        <f t="shared" si="9"/>
        <v>1.359871990716607</v>
      </c>
    </row>
    <row r="54" spans="1:13" x14ac:dyDescent="0.2">
      <c r="A54" s="93">
        <v>143</v>
      </c>
      <c r="B54" s="81" t="s">
        <v>92</v>
      </c>
      <c r="C54" s="80">
        <v>22500</v>
      </c>
      <c r="D54" s="80">
        <v>20000</v>
      </c>
      <c r="E54" s="80"/>
      <c r="F54" s="80"/>
      <c r="G54" s="80"/>
      <c r="H54" s="80">
        <v>20000</v>
      </c>
      <c r="I54" s="80"/>
      <c r="J54" s="80">
        <f t="shared" si="8"/>
        <v>62500</v>
      </c>
      <c r="K54" s="80">
        <v>44907.61</v>
      </c>
      <c r="L54" s="80">
        <f t="shared" si="6"/>
        <v>17592.39</v>
      </c>
      <c r="M54" s="90">
        <f t="shared" si="9"/>
        <v>6.7854001121138907</v>
      </c>
    </row>
    <row r="55" spans="1:13" x14ac:dyDescent="0.2">
      <c r="A55" s="93">
        <v>151</v>
      </c>
      <c r="B55" s="81" t="s">
        <v>94</v>
      </c>
      <c r="C55" s="80">
        <v>71000</v>
      </c>
      <c r="D55" s="80"/>
      <c r="E55" s="80"/>
      <c r="F55" s="80"/>
      <c r="G55" s="80"/>
      <c r="H55" s="80"/>
      <c r="I55" s="80"/>
      <c r="J55" s="80">
        <f t="shared" si="8"/>
        <v>71000</v>
      </c>
      <c r="K55" s="80">
        <v>52920</v>
      </c>
      <c r="L55" s="80">
        <f t="shared" si="6"/>
        <v>18080</v>
      </c>
      <c r="M55" s="90">
        <f t="shared" si="9"/>
        <v>7.9960473054136498</v>
      </c>
    </row>
    <row r="56" spans="1:13" ht="15" hidden="1" customHeight="1" x14ac:dyDescent="0.2">
      <c r="A56" s="93" t="s">
        <v>95</v>
      </c>
      <c r="B56" s="81" t="s">
        <v>96</v>
      </c>
      <c r="C56" s="80">
        <v>0</v>
      </c>
      <c r="D56" s="80"/>
      <c r="E56" s="80"/>
      <c r="F56" s="80"/>
      <c r="G56" s="80"/>
      <c r="H56" s="80"/>
      <c r="I56" s="80"/>
      <c r="J56" s="80">
        <f t="shared" si="8"/>
        <v>0</v>
      </c>
      <c r="K56" s="80">
        <v>0</v>
      </c>
      <c r="L56" s="80">
        <f t="shared" si="6"/>
        <v>0</v>
      </c>
      <c r="M56" s="90">
        <f t="shared" si="9"/>
        <v>0</v>
      </c>
    </row>
    <row r="57" spans="1:13" x14ac:dyDescent="0.2">
      <c r="A57" s="93">
        <v>158</v>
      </c>
      <c r="B57" s="81" t="s">
        <v>98</v>
      </c>
      <c r="C57" s="80">
        <v>5000</v>
      </c>
      <c r="D57" s="80"/>
      <c r="E57" s="80"/>
      <c r="F57" s="80"/>
      <c r="G57" s="80"/>
      <c r="H57" s="80"/>
      <c r="I57" s="80">
        <v>3000</v>
      </c>
      <c r="J57" s="80">
        <f t="shared" si="8"/>
        <v>2000</v>
      </c>
      <c r="K57" s="80">
        <v>1454</v>
      </c>
      <c r="L57" s="80">
        <f t="shared" si="6"/>
        <v>546</v>
      </c>
      <c r="M57" s="90">
        <f t="shared" si="9"/>
        <v>0.21969487494466075</v>
      </c>
    </row>
    <row r="58" spans="1:13" x14ac:dyDescent="0.2">
      <c r="A58" s="93">
        <v>162</v>
      </c>
      <c r="B58" s="81" t="s">
        <v>100</v>
      </c>
      <c r="C58" s="80">
        <v>1500</v>
      </c>
      <c r="D58" s="80"/>
      <c r="E58" s="80"/>
      <c r="F58" s="80"/>
      <c r="G58" s="80"/>
      <c r="H58" s="80">
        <v>750</v>
      </c>
      <c r="I58" s="80"/>
      <c r="J58" s="80">
        <f t="shared" si="8"/>
        <v>2250</v>
      </c>
      <c r="K58" s="80">
        <v>1255</v>
      </c>
      <c r="L58" s="80">
        <f t="shared" si="6"/>
        <v>995</v>
      </c>
      <c r="M58" s="90">
        <f t="shared" si="9"/>
        <v>0.18962659426103801</v>
      </c>
    </row>
    <row r="59" spans="1:13" x14ac:dyDescent="0.2">
      <c r="A59" s="93">
        <v>164</v>
      </c>
      <c r="B59" s="81" t="s">
        <v>102</v>
      </c>
      <c r="C59" s="80">
        <v>10000</v>
      </c>
      <c r="D59" s="80"/>
      <c r="E59" s="80"/>
      <c r="F59" s="80">
        <v>7500</v>
      </c>
      <c r="G59" s="80"/>
      <c r="H59" s="80"/>
      <c r="I59" s="80">
        <v>3000</v>
      </c>
      <c r="J59" s="80">
        <f t="shared" si="8"/>
        <v>14500</v>
      </c>
      <c r="K59" s="80">
        <v>4000</v>
      </c>
      <c r="L59" s="80">
        <f t="shared" si="6"/>
        <v>10500</v>
      </c>
      <c r="M59" s="90">
        <f t="shared" si="9"/>
        <v>0.60438755142960321</v>
      </c>
    </row>
    <row r="60" spans="1:13" x14ac:dyDescent="0.2">
      <c r="A60" s="93">
        <v>165</v>
      </c>
      <c r="B60" s="81" t="s">
        <v>256</v>
      </c>
      <c r="C60" s="80">
        <v>7300</v>
      </c>
      <c r="D60" s="80"/>
      <c r="E60" s="80"/>
      <c r="F60" s="80"/>
      <c r="G60" s="80"/>
      <c r="H60" s="80"/>
      <c r="I60" s="80"/>
      <c r="J60" s="80">
        <f t="shared" si="8"/>
        <v>7300</v>
      </c>
      <c r="K60" s="80">
        <v>1245.48</v>
      </c>
      <c r="L60" s="80">
        <f t="shared" si="6"/>
        <v>6054.52</v>
      </c>
      <c r="M60" s="90">
        <f t="shared" si="9"/>
        <v>0.18818815188863555</v>
      </c>
    </row>
    <row r="61" spans="1:13" x14ac:dyDescent="0.2">
      <c r="A61" s="93">
        <v>168</v>
      </c>
      <c r="B61" s="81" t="s">
        <v>106</v>
      </c>
      <c r="C61" s="80">
        <v>5500</v>
      </c>
      <c r="D61" s="80"/>
      <c r="E61" s="80"/>
      <c r="F61" s="80"/>
      <c r="G61" s="80"/>
      <c r="H61" s="80"/>
      <c r="I61" s="80"/>
      <c r="J61" s="80">
        <f t="shared" si="8"/>
        <v>5500</v>
      </c>
      <c r="K61" s="80">
        <v>1740</v>
      </c>
      <c r="L61" s="80">
        <f t="shared" si="6"/>
        <v>3760</v>
      </c>
      <c r="M61" s="90">
        <f t="shared" si="9"/>
        <v>0.2629085848718774</v>
      </c>
    </row>
    <row r="62" spans="1:13" x14ac:dyDescent="0.2">
      <c r="A62" s="93">
        <v>174</v>
      </c>
      <c r="B62" s="81" t="s">
        <v>108</v>
      </c>
      <c r="C62" s="80">
        <v>283206.82</v>
      </c>
      <c r="D62" s="80"/>
      <c r="E62" s="80">
        <v>18000</v>
      </c>
      <c r="F62" s="80"/>
      <c r="G62" s="80"/>
      <c r="H62" s="80"/>
      <c r="I62" s="80">
        <v>260706.82</v>
      </c>
      <c r="J62" s="80">
        <f t="shared" si="8"/>
        <v>4500</v>
      </c>
      <c r="K62" s="80">
        <v>0</v>
      </c>
      <c r="L62" s="80">
        <f t="shared" si="6"/>
        <v>4500</v>
      </c>
      <c r="M62" s="90">
        <f t="shared" si="9"/>
        <v>0</v>
      </c>
    </row>
    <row r="63" spans="1:13" x14ac:dyDescent="0.2">
      <c r="A63" s="93">
        <v>181</v>
      </c>
      <c r="B63" s="81" t="s">
        <v>110</v>
      </c>
      <c r="C63" s="80">
        <v>260706.83</v>
      </c>
      <c r="D63" s="80"/>
      <c r="E63" s="80"/>
      <c r="F63" s="80"/>
      <c r="G63" s="80"/>
      <c r="H63" s="80"/>
      <c r="I63" s="80"/>
      <c r="J63" s="80">
        <f t="shared" si="8"/>
        <v>260706.83</v>
      </c>
      <c r="K63" s="80">
        <v>0</v>
      </c>
      <c r="L63" s="80">
        <f t="shared" si="6"/>
        <v>260706.83</v>
      </c>
      <c r="M63" s="90">
        <f t="shared" si="9"/>
        <v>0</v>
      </c>
    </row>
    <row r="64" spans="1:13" ht="15" hidden="1" customHeight="1" x14ac:dyDescent="0.2">
      <c r="A64" s="93" t="s">
        <v>111</v>
      </c>
      <c r="B64" s="81" t="s">
        <v>112</v>
      </c>
      <c r="C64" s="80">
        <v>0</v>
      </c>
      <c r="D64" s="80"/>
      <c r="E64" s="80"/>
      <c r="F64" s="80"/>
      <c r="G64" s="80"/>
      <c r="H64" s="80"/>
      <c r="I64" s="80"/>
      <c r="J64" s="80">
        <f t="shared" si="8"/>
        <v>0</v>
      </c>
      <c r="K64" s="80">
        <v>0</v>
      </c>
      <c r="L64" s="80">
        <f t="shared" si="6"/>
        <v>0</v>
      </c>
      <c r="M64" s="90">
        <f t="shared" si="9"/>
        <v>0</v>
      </c>
    </row>
    <row r="65" spans="1:13" x14ac:dyDescent="0.2">
      <c r="A65" s="93">
        <v>183</v>
      </c>
      <c r="B65" s="81" t="s">
        <v>114</v>
      </c>
      <c r="C65" s="80">
        <v>17000</v>
      </c>
      <c r="D65" s="80"/>
      <c r="E65" s="80"/>
      <c r="F65" s="80"/>
      <c r="G65" s="80"/>
      <c r="H65" s="80"/>
      <c r="I65" s="80">
        <v>3000</v>
      </c>
      <c r="J65" s="80">
        <f t="shared" si="8"/>
        <v>14000</v>
      </c>
      <c r="K65" s="80">
        <v>13150</v>
      </c>
      <c r="L65" s="80">
        <f t="shared" si="6"/>
        <v>850</v>
      </c>
      <c r="M65" s="90">
        <f t="shared" si="9"/>
        <v>1.9869240753248203</v>
      </c>
    </row>
    <row r="66" spans="1:13" x14ac:dyDescent="0.2">
      <c r="A66" s="93">
        <v>184</v>
      </c>
      <c r="B66" s="81" t="s">
        <v>116</v>
      </c>
      <c r="C66" s="80">
        <v>54000</v>
      </c>
      <c r="D66" s="80"/>
      <c r="E66" s="80"/>
      <c r="F66" s="80"/>
      <c r="G66" s="80"/>
      <c r="H66" s="80"/>
      <c r="I66" s="80"/>
      <c r="J66" s="80">
        <f t="shared" si="8"/>
        <v>54000</v>
      </c>
      <c r="K66" s="80">
        <v>40500</v>
      </c>
      <c r="L66" s="80">
        <f t="shared" si="6"/>
        <v>13500</v>
      </c>
      <c r="M66" s="90">
        <f t="shared" si="9"/>
        <v>6.1194239582247318</v>
      </c>
    </row>
    <row r="67" spans="1:13" x14ac:dyDescent="0.2">
      <c r="A67" s="93">
        <v>185</v>
      </c>
      <c r="B67" s="81" t="s">
        <v>118</v>
      </c>
      <c r="C67" s="80">
        <v>26000</v>
      </c>
      <c r="D67" s="80"/>
      <c r="E67" s="80"/>
      <c r="F67" s="80"/>
      <c r="G67" s="80">
        <v>18500</v>
      </c>
      <c r="H67" s="80"/>
      <c r="I67" s="80">
        <v>4000</v>
      </c>
      <c r="J67" s="80">
        <f t="shared" si="8"/>
        <v>3500</v>
      </c>
      <c r="K67" s="80">
        <v>2310</v>
      </c>
      <c r="L67" s="80">
        <f t="shared" si="6"/>
        <v>1190</v>
      </c>
      <c r="M67" s="90">
        <f t="shared" si="9"/>
        <v>0.34903381095059582</v>
      </c>
    </row>
    <row r="68" spans="1:13" x14ac:dyDescent="0.2">
      <c r="A68" s="93">
        <v>186</v>
      </c>
      <c r="B68" s="81" t="s">
        <v>120</v>
      </c>
      <c r="C68" s="80">
        <v>12687.970000000001</v>
      </c>
      <c r="D68" s="80"/>
      <c r="E68" s="80"/>
      <c r="F68" s="80"/>
      <c r="G68" s="80"/>
      <c r="H68" s="80"/>
      <c r="I68" s="80">
        <v>10000</v>
      </c>
      <c r="J68" s="80">
        <f t="shared" si="8"/>
        <v>2687.9700000000012</v>
      </c>
      <c r="K68" s="80">
        <v>885</v>
      </c>
      <c r="L68" s="80">
        <f t="shared" si="6"/>
        <v>1802.9700000000012</v>
      </c>
      <c r="M68" s="90">
        <f t="shared" si="9"/>
        <v>0.13372074575379969</v>
      </c>
    </row>
    <row r="69" spans="1:13" x14ac:dyDescent="0.2">
      <c r="A69" s="93">
        <v>187</v>
      </c>
      <c r="B69" s="81" t="s">
        <v>122</v>
      </c>
      <c r="C69" s="80">
        <v>5600</v>
      </c>
      <c r="D69" s="80"/>
      <c r="E69" s="80"/>
      <c r="F69" s="80"/>
      <c r="G69" s="80"/>
      <c r="H69" s="80"/>
      <c r="I69" s="80">
        <v>2000</v>
      </c>
      <c r="J69" s="80">
        <f t="shared" si="8"/>
        <v>3600</v>
      </c>
      <c r="K69" s="80">
        <v>800</v>
      </c>
      <c r="L69" s="80">
        <f t="shared" si="6"/>
        <v>2800</v>
      </c>
      <c r="M69" s="90">
        <f t="shared" si="9"/>
        <v>0.12087751028592063</v>
      </c>
    </row>
    <row r="70" spans="1:13" x14ac:dyDescent="0.2">
      <c r="A70" s="93">
        <v>188</v>
      </c>
      <c r="B70" s="81" t="s">
        <v>124</v>
      </c>
      <c r="C70" s="80">
        <v>208565.45</v>
      </c>
      <c r="D70" s="80"/>
      <c r="E70" s="80"/>
      <c r="F70" s="80"/>
      <c r="G70" s="80"/>
      <c r="H70" s="80"/>
      <c r="I70" s="80">
        <v>208565.45</v>
      </c>
      <c r="J70" s="80">
        <f t="shared" si="8"/>
        <v>0</v>
      </c>
      <c r="K70" s="80">
        <v>0</v>
      </c>
      <c r="L70" s="80">
        <f t="shared" si="6"/>
        <v>0</v>
      </c>
      <c r="M70" s="90">
        <f t="shared" si="9"/>
        <v>0</v>
      </c>
    </row>
    <row r="71" spans="1:13" x14ac:dyDescent="0.2">
      <c r="A71" s="93">
        <v>189</v>
      </c>
      <c r="B71" s="81" t="s">
        <v>126</v>
      </c>
      <c r="C71" s="80">
        <v>228200</v>
      </c>
      <c r="D71" s="80"/>
      <c r="E71" s="80"/>
      <c r="F71" s="80"/>
      <c r="G71" s="80"/>
      <c r="H71" s="80"/>
      <c r="I71" s="80"/>
      <c r="J71" s="80">
        <f t="shared" si="8"/>
        <v>228200</v>
      </c>
      <c r="K71" s="80">
        <v>175600</v>
      </c>
      <c r="L71" s="80">
        <f t="shared" si="6"/>
        <v>52600</v>
      </c>
      <c r="M71" s="90">
        <f t="shared" si="9"/>
        <v>26.532613507759578</v>
      </c>
    </row>
    <row r="72" spans="1:13" x14ac:dyDescent="0.2">
      <c r="A72" s="93">
        <v>191</v>
      </c>
      <c r="B72" s="81" t="s">
        <v>128</v>
      </c>
      <c r="C72" s="80">
        <v>8000</v>
      </c>
      <c r="D72" s="80"/>
      <c r="E72" s="80"/>
      <c r="F72" s="80"/>
      <c r="G72" s="80"/>
      <c r="H72" s="80"/>
      <c r="I72" s="80"/>
      <c r="J72" s="80">
        <f t="shared" si="8"/>
        <v>8000</v>
      </c>
      <c r="K72" s="80">
        <v>7507.9900000000007</v>
      </c>
      <c r="L72" s="80">
        <f t="shared" si="6"/>
        <v>492.00999999999931</v>
      </c>
      <c r="M72" s="90">
        <f t="shared" si="9"/>
        <v>1.1344339230644866</v>
      </c>
    </row>
    <row r="73" spans="1:13" x14ac:dyDescent="0.2">
      <c r="A73" s="93">
        <v>194</v>
      </c>
      <c r="B73" s="81" t="s">
        <v>130</v>
      </c>
      <c r="C73" s="80">
        <v>2500</v>
      </c>
      <c r="D73" s="80"/>
      <c r="E73" s="80"/>
      <c r="F73" s="80"/>
      <c r="G73" s="80"/>
      <c r="H73" s="80"/>
      <c r="I73" s="80"/>
      <c r="J73" s="80">
        <f t="shared" si="8"/>
        <v>2500</v>
      </c>
      <c r="K73" s="80">
        <v>1930.89</v>
      </c>
      <c r="L73" s="80">
        <f t="shared" si="6"/>
        <v>569.1099999999999</v>
      </c>
      <c r="M73" s="90">
        <f t="shared" si="9"/>
        <v>0.29175146979497663</v>
      </c>
    </row>
    <row r="74" spans="1:13" x14ac:dyDescent="0.2">
      <c r="A74" s="93">
        <v>195</v>
      </c>
      <c r="B74" s="81" t="s">
        <v>132</v>
      </c>
      <c r="C74" s="80">
        <v>5000</v>
      </c>
      <c r="D74" s="80">
        <v>2000</v>
      </c>
      <c r="E74" s="80"/>
      <c r="F74" s="80"/>
      <c r="G74" s="80"/>
      <c r="H74" s="80"/>
      <c r="I74" s="80">
        <v>2000</v>
      </c>
      <c r="J74" s="80">
        <f t="shared" si="8"/>
        <v>5000</v>
      </c>
      <c r="K74" s="80">
        <v>3361.14</v>
      </c>
      <c r="L74" s="80">
        <f t="shared" si="6"/>
        <v>1638.8600000000001</v>
      </c>
      <c r="M74" s="90">
        <f t="shared" si="9"/>
        <v>0.50785779365302408</v>
      </c>
    </row>
    <row r="75" spans="1:13" x14ac:dyDescent="0.2">
      <c r="A75" s="93">
        <v>196</v>
      </c>
      <c r="B75" s="81" t="s">
        <v>134</v>
      </c>
      <c r="C75" s="80">
        <v>28450</v>
      </c>
      <c r="D75" s="80"/>
      <c r="E75" s="80">
        <v>10000</v>
      </c>
      <c r="F75" s="80"/>
      <c r="G75" s="80"/>
      <c r="H75" s="80"/>
      <c r="I75" s="80">
        <v>14000</v>
      </c>
      <c r="J75" s="80">
        <f t="shared" si="8"/>
        <v>4450</v>
      </c>
      <c r="K75" s="80">
        <v>0</v>
      </c>
      <c r="L75" s="80">
        <f t="shared" si="6"/>
        <v>4450</v>
      </c>
      <c r="M75" s="90">
        <f t="shared" si="9"/>
        <v>0</v>
      </c>
    </row>
    <row r="76" spans="1:13" x14ac:dyDescent="0.2">
      <c r="A76" s="93">
        <v>199</v>
      </c>
      <c r="B76" s="81" t="s">
        <v>136</v>
      </c>
      <c r="C76" s="80">
        <v>12200</v>
      </c>
      <c r="D76" s="80"/>
      <c r="E76" s="80"/>
      <c r="F76" s="80"/>
      <c r="G76" s="80"/>
      <c r="H76" s="80">
        <v>5000</v>
      </c>
      <c r="I76" s="80"/>
      <c r="J76" s="80">
        <f t="shared" si="8"/>
        <v>17200</v>
      </c>
      <c r="K76" s="80">
        <v>11550.57</v>
      </c>
      <c r="L76" s="80">
        <f t="shared" si="6"/>
        <v>5649.43</v>
      </c>
      <c r="M76" s="90">
        <f t="shared" si="9"/>
        <v>1.7452551799790579</v>
      </c>
    </row>
    <row r="77" spans="1:13" x14ac:dyDescent="0.2">
      <c r="A77" s="93"/>
      <c r="B77" s="81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90"/>
    </row>
    <row r="78" spans="1:13" x14ac:dyDescent="0.2">
      <c r="A78" s="93"/>
      <c r="B78" s="81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90"/>
    </row>
    <row r="79" spans="1:13" ht="15.75" x14ac:dyDescent="0.25">
      <c r="A79" s="91">
        <v>2</v>
      </c>
      <c r="B79" s="92" t="s">
        <v>137</v>
      </c>
      <c r="C79" s="78"/>
      <c r="D79" s="80"/>
      <c r="E79" s="80"/>
      <c r="F79" s="80"/>
      <c r="G79" s="80"/>
      <c r="H79" s="80"/>
      <c r="I79" s="80"/>
      <c r="J79" s="80"/>
      <c r="K79" s="80"/>
      <c r="L79" s="80"/>
      <c r="M79" s="90"/>
    </row>
    <row r="80" spans="1:13" x14ac:dyDescent="0.2">
      <c r="A80" s="93">
        <v>211</v>
      </c>
      <c r="B80" s="81" t="s">
        <v>139</v>
      </c>
      <c r="C80" s="80">
        <v>129100</v>
      </c>
      <c r="D80" s="80"/>
      <c r="E80" s="80"/>
      <c r="F80" s="80"/>
      <c r="G80" s="80">
        <v>16963.849999999999</v>
      </c>
      <c r="H80" s="80"/>
      <c r="I80" s="80">
        <v>28200</v>
      </c>
      <c r="J80" s="80">
        <f t="shared" si="8"/>
        <v>83936.15</v>
      </c>
      <c r="K80" s="80">
        <v>39987.299999999996</v>
      </c>
      <c r="L80" s="80">
        <f t="shared" si="6"/>
        <v>43948.85</v>
      </c>
      <c r="M80" s="90">
        <f t="shared" ref="M80:M116" si="10">K80/$K$137</f>
        <v>6.0419565838202418</v>
      </c>
    </row>
    <row r="81" spans="1:13" x14ac:dyDescent="0.2">
      <c r="A81" s="93">
        <v>214</v>
      </c>
      <c r="B81" s="81" t="s">
        <v>140</v>
      </c>
      <c r="C81" s="80">
        <v>52141.36</v>
      </c>
      <c r="D81" s="80"/>
      <c r="E81" s="80"/>
      <c r="F81" s="80"/>
      <c r="G81" s="80"/>
      <c r="H81" s="80"/>
      <c r="I81" s="80">
        <v>52141.36</v>
      </c>
      <c r="J81" s="80">
        <f t="shared" si="8"/>
        <v>0</v>
      </c>
      <c r="K81" s="80">
        <v>0</v>
      </c>
      <c r="L81" s="80">
        <f t="shared" si="6"/>
        <v>0</v>
      </c>
      <c r="M81" s="90">
        <f t="shared" si="10"/>
        <v>0</v>
      </c>
    </row>
    <row r="82" spans="1:13" ht="15" hidden="1" customHeight="1" x14ac:dyDescent="0.2">
      <c r="A82" s="93" t="s">
        <v>141</v>
      </c>
      <c r="B82" s="81" t="s">
        <v>142</v>
      </c>
      <c r="C82" s="80">
        <v>0</v>
      </c>
      <c r="D82" s="80"/>
      <c r="E82" s="80"/>
      <c r="F82" s="80"/>
      <c r="G82" s="80"/>
      <c r="H82" s="80"/>
      <c r="I82" s="80"/>
      <c r="J82" s="80">
        <f t="shared" si="8"/>
        <v>0</v>
      </c>
      <c r="K82" s="80">
        <v>0</v>
      </c>
      <c r="L82" s="80">
        <f t="shared" si="6"/>
        <v>0</v>
      </c>
      <c r="M82" s="90">
        <f t="shared" si="10"/>
        <v>0</v>
      </c>
    </row>
    <row r="83" spans="1:13" x14ac:dyDescent="0.2">
      <c r="A83" s="93">
        <v>223</v>
      </c>
      <c r="B83" s="81" t="s">
        <v>143</v>
      </c>
      <c r="C83" s="80">
        <v>260706.82</v>
      </c>
      <c r="D83" s="80"/>
      <c r="E83" s="80"/>
      <c r="F83" s="80">
        <v>500</v>
      </c>
      <c r="G83" s="80"/>
      <c r="H83" s="80"/>
      <c r="I83" s="80">
        <v>260706.82</v>
      </c>
      <c r="J83" s="80">
        <f t="shared" si="8"/>
        <v>500</v>
      </c>
      <c r="K83" s="80">
        <v>120</v>
      </c>
      <c r="L83" s="80">
        <f t="shared" si="6"/>
        <v>380</v>
      </c>
      <c r="M83" s="90">
        <f t="shared" si="10"/>
        <v>1.8131626542888094E-2</v>
      </c>
    </row>
    <row r="84" spans="1:13" x14ac:dyDescent="0.2">
      <c r="A84" s="93">
        <v>229</v>
      </c>
      <c r="B84" s="81" t="s">
        <v>144</v>
      </c>
      <c r="C84" s="80">
        <v>260706.82</v>
      </c>
      <c r="D84" s="80"/>
      <c r="E84" s="80"/>
      <c r="F84" s="80"/>
      <c r="G84" s="80"/>
      <c r="H84" s="80"/>
      <c r="I84" s="80">
        <v>260706.82</v>
      </c>
      <c r="J84" s="80">
        <f t="shared" si="8"/>
        <v>0</v>
      </c>
      <c r="K84" s="80">
        <v>0</v>
      </c>
      <c r="L84" s="80">
        <f t="shared" si="6"/>
        <v>0</v>
      </c>
      <c r="M84" s="90">
        <f t="shared" si="10"/>
        <v>0</v>
      </c>
    </row>
    <row r="85" spans="1:13" x14ac:dyDescent="0.2">
      <c r="A85" s="93">
        <v>232</v>
      </c>
      <c r="B85" s="81" t="s">
        <v>146</v>
      </c>
      <c r="C85" s="80">
        <v>3750</v>
      </c>
      <c r="D85" s="80"/>
      <c r="E85" s="80"/>
      <c r="F85" s="80"/>
      <c r="G85" s="80"/>
      <c r="H85" s="80"/>
      <c r="I85" s="80"/>
      <c r="J85" s="80">
        <f t="shared" si="8"/>
        <v>3750</v>
      </c>
      <c r="K85" s="80">
        <v>800</v>
      </c>
      <c r="L85" s="80">
        <f t="shared" si="6"/>
        <v>2950</v>
      </c>
      <c r="M85" s="90">
        <f t="shared" si="10"/>
        <v>0.12087751028592063</v>
      </c>
    </row>
    <row r="86" spans="1:13" x14ac:dyDescent="0.2">
      <c r="A86" s="93">
        <v>233</v>
      </c>
      <c r="B86" s="81" t="s">
        <v>148</v>
      </c>
      <c r="C86" s="80">
        <v>82800</v>
      </c>
      <c r="D86" s="80"/>
      <c r="E86" s="80"/>
      <c r="F86" s="80"/>
      <c r="G86" s="80">
        <v>33911.15</v>
      </c>
      <c r="H86" s="80"/>
      <c r="I86" s="80">
        <v>27300</v>
      </c>
      <c r="J86" s="80">
        <f t="shared" si="8"/>
        <v>21588.85</v>
      </c>
      <c r="K86" s="80">
        <v>14600.8</v>
      </c>
      <c r="L86" s="80">
        <f t="shared" si="6"/>
        <v>6988.0499999999993</v>
      </c>
      <c r="M86" s="90">
        <f t="shared" si="10"/>
        <v>2.2061354402283375</v>
      </c>
    </row>
    <row r="87" spans="1:13" x14ac:dyDescent="0.2">
      <c r="A87" s="93">
        <v>241</v>
      </c>
      <c r="B87" s="81" t="s">
        <v>150</v>
      </c>
      <c r="C87" s="80">
        <v>5200</v>
      </c>
      <c r="D87" s="80"/>
      <c r="E87" s="80"/>
      <c r="F87" s="80"/>
      <c r="G87" s="80"/>
      <c r="H87" s="80"/>
      <c r="I87" s="80"/>
      <c r="J87" s="80">
        <f t="shared" si="8"/>
        <v>5200</v>
      </c>
      <c r="K87" s="80">
        <v>2327.9</v>
      </c>
      <c r="L87" s="80">
        <f t="shared" si="6"/>
        <v>2872.1</v>
      </c>
      <c r="M87" s="90">
        <f t="shared" si="10"/>
        <v>0.35173844524324333</v>
      </c>
    </row>
    <row r="88" spans="1:13" x14ac:dyDescent="0.2">
      <c r="A88" s="93">
        <v>243</v>
      </c>
      <c r="B88" s="81" t="s">
        <v>152</v>
      </c>
      <c r="C88" s="80">
        <v>1500</v>
      </c>
      <c r="D88" s="80"/>
      <c r="E88" s="80"/>
      <c r="F88" s="80"/>
      <c r="G88" s="80"/>
      <c r="H88" s="80"/>
      <c r="I88" s="80"/>
      <c r="J88" s="80">
        <f t="shared" si="8"/>
        <v>1500</v>
      </c>
      <c r="K88" s="80">
        <v>972.85000000000014</v>
      </c>
      <c r="L88" s="80">
        <f t="shared" si="6"/>
        <v>527.14999999999986</v>
      </c>
      <c r="M88" s="90">
        <f t="shared" si="10"/>
        <v>0.14699460735207237</v>
      </c>
    </row>
    <row r="89" spans="1:13" x14ac:dyDescent="0.2">
      <c r="A89" s="93">
        <v>244</v>
      </c>
      <c r="B89" s="81" t="s">
        <v>154</v>
      </c>
      <c r="C89" s="80">
        <v>2250</v>
      </c>
      <c r="D89" s="80"/>
      <c r="E89" s="80"/>
      <c r="F89" s="80"/>
      <c r="G89" s="80"/>
      <c r="H89" s="80">
        <v>500</v>
      </c>
      <c r="I89" s="80"/>
      <c r="J89" s="80">
        <f t="shared" si="8"/>
        <v>2750</v>
      </c>
      <c r="K89" s="80">
        <v>2673.08</v>
      </c>
      <c r="L89" s="80">
        <f t="shared" si="6"/>
        <v>76.920000000000073</v>
      </c>
      <c r="M89" s="90">
        <f t="shared" si="10"/>
        <v>0.40389406899386088</v>
      </c>
    </row>
    <row r="90" spans="1:13" x14ac:dyDescent="0.2">
      <c r="A90" s="93">
        <v>245</v>
      </c>
      <c r="B90" s="81" t="s">
        <v>156</v>
      </c>
      <c r="C90" s="80">
        <v>1000</v>
      </c>
      <c r="D90" s="80"/>
      <c r="E90" s="80"/>
      <c r="F90" s="80"/>
      <c r="G90" s="80"/>
      <c r="H90" s="80"/>
      <c r="I90" s="80"/>
      <c r="J90" s="80">
        <f t="shared" si="8"/>
        <v>1000</v>
      </c>
      <c r="K90" s="80">
        <v>20</v>
      </c>
      <c r="L90" s="80">
        <f t="shared" si="6"/>
        <v>980</v>
      </c>
      <c r="M90" s="90">
        <f t="shared" si="10"/>
        <v>3.0219377571480159E-3</v>
      </c>
    </row>
    <row r="91" spans="1:13" x14ac:dyDescent="0.2">
      <c r="A91" s="93">
        <v>253</v>
      </c>
      <c r="B91" s="81" t="s">
        <v>158</v>
      </c>
      <c r="C91" s="80">
        <v>1000</v>
      </c>
      <c r="D91" s="80"/>
      <c r="E91" s="80"/>
      <c r="F91" s="80"/>
      <c r="G91" s="80"/>
      <c r="H91" s="80"/>
      <c r="I91" s="80"/>
      <c r="J91" s="80">
        <f t="shared" si="8"/>
        <v>1000</v>
      </c>
      <c r="K91" s="80">
        <v>0</v>
      </c>
      <c r="L91" s="80">
        <f t="shared" si="6"/>
        <v>1000</v>
      </c>
      <c r="M91" s="90">
        <f t="shared" si="10"/>
        <v>0</v>
      </c>
    </row>
    <row r="92" spans="1:13" x14ac:dyDescent="0.2">
      <c r="A92" s="93">
        <v>254</v>
      </c>
      <c r="B92" s="81" t="s">
        <v>160</v>
      </c>
      <c r="C92" s="80">
        <v>800</v>
      </c>
      <c r="D92" s="80">
        <v>300</v>
      </c>
      <c r="E92" s="80"/>
      <c r="F92" s="80"/>
      <c r="G92" s="80"/>
      <c r="H92" s="80"/>
      <c r="I92" s="80"/>
      <c r="J92" s="80">
        <f t="shared" si="8"/>
        <v>1100</v>
      </c>
      <c r="K92" s="80">
        <v>693</v>
      </c>
      <c r="L92" s="80">
        <f t="shared" si="6"/>
        <v>407</v>
      </c>
      <c r="M92" s="90">
        <f t="shared" si="10"/>
        <v>0.10471014328517875</v>
      </c>
    </row>
    <row r="93" spans="1:13" x14ac:dyDescent="0.2">
      <c r="A93" s="93">
        <v>262</v>
      </c>
      <c r="B93" s="81" t="s">
        <v>162</v>
      </c>
      <c r="C93" s="80">
        <v>8500</v>
      </c>
      <c r="D93" s="80"/>
      <c r="E93" s="80"/>
      <c r="F93" s="80"/>
      <c r="G93" s="80"/>
      <c r="H93" s="80"/>
      <c r="I93" s="80"/>
      <c r="J93" s="80">
        <f t="shared" si="8"/>
        <v>8500</v>
      </c>
      <c r="K93" s="80">
        <v>5053.53</v>
      </c>
      <c r="L93" s="80">
        <f t="shared" si="6"/>
        <v>3446.4700000000003</v>
      </c>
      <c r="M93" s="90">
        <f t="shared" si="10"/>
        <v>0.76357265569401056</v>
      </c>
    </row>
    <row r="94" spans="1:13" x14ac:dyDescent="0.2">
      <c r="A94" s="93">
        <v>266</v>
      </c>
      <c r="B94" s="81" t="s">
        <v>164</v>
      </c>
      <c r="C94" s="80">
        <v>5000</v>
      </c>
      <c r="D94" s="80"/>
      <c r="E94" s="80"/>
      <c r="F94" s="80"/>
      <c r="G94" s="80"/>
      <c r="H94" s="80"/>
      <c r="I94" s="80"/>
      <c r="J94" s="80">
        <f t="shared" si="8"/>
        <v>5000</v>
      </c>
      <c r="K94" s="80">
        <v>604.45000000000005</v>
      </c>
      <c r="L94" s="80">
        <f t="shared" ref="L94:L137" si="11">J94-K94</f>
        <v>4395.55</v>
      </c>
      <c r="M94" s="90">
        <f t="shared" si="10"/>
        <v>9.1330513865405916E-2</v>
      </c>
    </row>
    <row r="95" spans="1:13" x14ac:dyDescent="0.2">
      <c r="A95" s="93">
        <v>267</v>
      </c>
      <c r="B95" s="81" t="s">
        <v>166</v>
      </c>
      <c r="C95" s="80">
        <v>35000</v>
      </c>
      <c r="D95" s="80"/>
      <c r="E95" s="80"/>
      <c r="F95" s="80"/>
      <c r="G95" s="80"/>
      <c r="H95" s="80"/>
      <c r="I95" s="80">
        <v>17000</v>
      </c>
      <c r="J95" s="80">
        <f t="shared" si="8"/>
        <v>18000</v>
      </c>
      <c r="K95" s="80">
        <v>10758.25</v>
      </c>
      <c r="L95" s="80">
        <f t="shared" si="11"/>
        <v>7241.75</v>
      </c>
      <c r="M95" s="90">
        <f t="shared" si="10"/>
        <v>1.625538093791882</v>
      </c>
    </row>
    <row r="96" spans="1:13" x14ac:dyDescent="0.2">
      <c r="A96" s="93">
        <v>268</v>
      </c>
      <c r="B96" s="81" t="s">
        <v>168</v>
      </c>
      <c r="C96" s="80">
        <v>136453.41</v>
      </c>
      <c r="D96" s="80"/>
      <c r="E96" s="80"/>
      <c r="F96" s="80">
        <v>1200</v>
      </c>
      <c r="G96" s="80"/>
      <c r="H96" s="80"/>
      <c r="I96" s="80">
        <v>130353.41</v>
      </c>
      <c r="J96" s="80">
        <f t="shared" si="8"/>
        <v>7300</v>
      </c>
      <c r="K96" s="80">
        <v>4202.8599999999997</v>
      </c>
      <c r="L96" s="80">
        <f t="shared" si="11"/>
        <v>3097.1400000000003</v>
      </c>
      <c r="M96" s="90">
        <f t="shared" si="10"/>
        <v>0.63503906610035543</v>
      </c>
    </row>
    <row r="97" spans="1:13" x14ac:dyDescent="0.2">
      <c r="A97" s="93">
        <v>269</v>
      </c>
      <c r="B97" s="81" t="s">
        <v>170</v>
      </c>
      <c r="C97" s="80">
        <v>1500</v>
      </c>
      <c r="D97" s="80"/>
      <c r="E97" s="80"/>
      <c r="F97" s="80"/>
      <c r="G97" s="80"/>
      <c r="H97" s="80"/>
      <c r="I97" s="80"/>
      <c r="J97" s="80">
        <f t="shared" si="8"/>
        <v>1500</v>
      </c>
      <c r="K97" s="80">
        <v>511</v>
      </c>
      <c r="L97" s="80">
        <f t="shared" si="11"/>
        <v>989</v>
      </c>
      <c r="M97" s="90">
        <f t="shared" si="10"/>
        <v>7.721050969513181E-2</v>
      </c>
    </row>
    <row r="98" spans="1:13" x14ac:dyDescent="0.2">
      <c r="A98" s="93">
        <v>271</v>
      </c>
      <c r="B98" s="81" t="s">
        <v>172</v>
      </c>
      <c r="C98" s="80">
        <v>331699.31</v>
      </c>
      <c r="D98" s="80"/>
      <c r="E98" s="80"/>
      <c r="F98" s="80"/>
      <c r="G98" s="80"/>
      <c r="H98" s="80"/>
      <c r="I98" s="80">
        <v>130353.41</v>
      </c>
      <c r="J98" s="80">
        <f t="shared" si="8"/>
        <v>201345.9</v>
      </c>
      <c r="K98" s="80">
        <v>183932.17</v>
      </c>
      <c r="L98" s="80">
        <f t="shared" si="11"/>
        <v>17413.729999999981</v>
      </c>
      <c r="M98" s="90">
        <f t="shared" si="10"/>
        <v>27.791578463858379</v>
      </c>
    </row>
    <row r="99" spans="1:13" x14ac:dyDescent="0.2">
      <c r="A99" s="93">
        <v>272</v>
      </c>
      <c r="B99" s="81" t="s">
        <v>173</v>
      </c>
      <c r="C99" s="80">
        <v>52141.36</v>
      </c>
      <c r="D99" s="80"/>
      <c r="E99" s="80"/>
      <c r="F99" s="80"/>
      <c r="G99" s="80"/>
      <c r="H99" s="80"/>
      <c r="I99" s="80">
        <v>52141.36</v>
      </c>
      <c r="J99" s="80">
        <f t="shared" si="8"/>
        <v>0</v>
      </c>
      <c r="K99" s="80">
        <v>0</v>
      </c>
      <c r="L99" s="80">
        <f t="shared" si="11"/>
        <v>0</v>
      </c>
      <c r="M99" s="90">
        <f t="shared" si="10"/>
        <v>0</v>
      </c>
    </row>
    <row r="100" spans="1:13" x14ac:dyDescent="0.2">
      <c r="A100" s="93">
        <v>273</v>
      </c>
      <c r="B100" s="81" t="s">
        <v>175</v>
      </c>
      <c r="C100" s="80">
        <v>52141.36</v>
      </c>
      <c r="D100" s="80"/>
      <c r="E100" s="80"/>
      <c r="F100" s="80"/>
      <c r="G100" s="80"/>
      <c r="H100" s="80"/>
      <c r="I100" s="80">
        <v>52141.36</v>
      </c>
      <c r="J100" s="80">
        <f t="shared" si="8"/>
        <v>0</v>
      </c>
      <c r="K100" s="80">
        <v>0</v>
      </c>
      <c r="L100" s="80">
        <f t="shared" si="11"/>
        <v>0</v>
      </c>
      <c r="M100" s="90">
        <f t="shared" si="10"/>
        <v>0</v>
      </c>
    </row>
    <row r="101" spans="1:13" x14ac:dyDescent="0.2">
      <c r="A101" s="93">
        <v>274</v>
      </c>
      <c r="B101" s="81" t="s">
        <v>176</v>
      </c>
      <c r="C101" s="80">
        <v>261456.82</v>
      </c>
      <c r="D101" s="80"/>
      <c r="E101" s="80"/>
      <c r="F101" s="80"/>
      <c r="G101" s="80"/>
      <c r="H101" s="80"/>
      <c r="I101" s="80">
        <v>260706.82</v>
      </c>
      <c r="J101" s="80">
        <f t="shared" si="8"/>
        <v>750</v>
      </c>
      <c r="K101" s="80">
        <v>247.5</v>
      </c>
      <c r="L101" s="80">
        <f t="shared" si="11"/>
        <v>502.5</v>
      </c>
      <c r="M101" s="90">
        <f t="shared" si="10"/>
        <v>3.7396479744706695E-2</v>
      </c>
    </row>
    <row r="102" spans="1:13" x14ac:dyDescent="0.2">
      <c r="A102" s="93">
        <v>275</v>
      </c>
      <c r="B102" s="81" t="s">
        <v>177</v>
      </c>
      <c r="C102" s="80">
        <v>260706.82</v>
      </c>
      <c r="D102" s="80"/>
      <c r="E102" s="80"/>
      <c r="F102" s="80"/>
      <c r="G102" s="80"/>
      <c r="H102" s="80"/>
      <c r="I102" s="80">
        <v>260706.82</v>
      </c>
      <c r="J102" s="80">
        <f t="shared" si="8"/>
        <v>0</v>
      </c>
      <c r="K102" s="80">
        <v>0</v>
      </c>
      <c r="L102" s="80">
        <f t="shared" si="11"/>
        <v>0</v>
      </c>
      <c r="M102" s="90">
        <f t="shared" si="10"/>
        <v>0</v>
      </c>
    </row>
    <row r="103" spans="1:13" x14ac:dyDescent="0.2">
      <c r="A103" s="93">
        <v>279</v>
      </c>
      <c r="B103" s="81" t="s">
        <v>178</v>
      </c>
      <c r="C103" s="80">
        <v>261456.82</v>
      </c>
      <c r="D103" s="80"/>
      <c r="E103" s="80"/>
      <c r="F103" s="80"/>
      <c r="G103" s="80"/>
      <c r="H103" s="80"/>
      <c r="I103" s="80">
        <v>260706.82</v>
      </c>
      <c r="J103" s="80">
        <f t="shared" si="8"/>
        <v>750</v>
      </c>
      <c r="K103" s="80">
        <v>0</v>
      </c>
      <c r="L103" s="80">
        <f t="shared" si="11"/>
        <v>750</v>
      </c>
      <c r="M103" s="90">
        <f t="shared" si="10"/>
        <v>0</v>
      </c>
    </row>
    <row r="104" spans="1:13" x14ac:dyDescent="0.2">
      <c r="A104" s="93">
        <v>281</v>
      </c>
      <c r="B104" s="81" t="s">
        <v>179</v>
      </c>
      <c r="C104" s="80">
        <v>260706.82</v>
      </c>
      <c r="D104" s="80"/>
      <c r="E104" s="80"/>
      <c r="F104" s="80"/>
      <c r="G104" s="80"/>
      <c r="H104" s="80"/>
      <c r="I104" s="80">
        <v>260706.82</v>
      </c>
      <c r="J104" s="80">
        <f t="shared" si="8"/>
        <v>0</v>
      </c>
      <c r="K104" s="80">
        <v>0</v>
      </c>
      <c r="L104" s="80">
        <f t="shared" si="11"/>
        <v>0</v>
      </c>
      <c r="M104" s="90">
        <f t="shared" si="10"/>
        <v>0</v>
      </c>
    </row>
    <row r="105" spans="1:13" x14ac:dyDescent="0.2">
      <c r="A105" s="93">
        <v>283</v>
      </c>
      <c r="B105" s="81" t="s">
        <v>181</v>
      </c>
      <c r="C105" s="80">
        <v>1500</v>
      </c>
      <c r="D105" s="80"/>
      <c r="E105" s="80"/>
      <c r="F105" s="80"/>
      <c r="G105" s="80"/>
      <c r="H105" s="80">
        <v>1500</v>
      </c>
      <c r="I105" s="80"/>
      <c r="J105" s="80">
        <f t="shared" si="8"/>
        <v>3000</v>
      </c>
      <c r="K105" s="80">
        <v>1173.7</v>
      </c>
      <c r="L105" s="80">
        <f t="shared" si="11"/>
        <v>1826.3</v>
      </c>
      <c r="M105" s="90">
        <f t="shared" si="10"/>
        <v>0.17734241727823133</v>
      </c>
    </row>
    <row r="106" spans="1:13" x14ac:dyDescent="0.2">
      <c r="A106" s="93">
        <v>284</v>
      </c>
      <c r="B106" s="81" t="s">
        <v>183</v>
      </c>
      <c r="C106" s="80">
        <v>263206.82</v>
      </c>
      <c r="D106" s="80"/>
      <c r="E106" s="80"/>
      <c r="F106" s="80"/>
      <c r="G106" s="80"/>
      <c r="H106" s="80"/>
      <c r="I106" s="80">
        <v>260706.82</v>
      </c>
      <c r="J106" s="80">
        <f t="shared" si="8"/>
        <v>2500</v>
      </c>
      <c r="K106" s="80">
        <v>75</v>
      </c>
      <c r="L106" s="80">
        <f t="shared" si="11"/>
        <v>2425</v>
      </c>
      <c r="M106" s="90">
        <f t="shared" si="10"/>
        <v>1.133226658930506E-2</v>
      </c>
    </row>
    <row r="107" spans="1:13" x14ac:dyDescent="0.2">
      <c r="A107" s="93">
        <v>285</v>
      </c>
      <c r="B107" s="81" t="s">
        <v>185</v>
      </c>
      <c r="C107" s="80">
        <v>932056.99</v>
      </c>
      <c r="D107" s="80"/>
      <c r="E107" s="80"/>
      <c r="F107" s="80"/>
      <c r="G107" s="80"/>
      <c r="H107" s="80"/>
      <c r="I107" s="80">
        <v>71000</v>
      </c>
      <c r="J107" s="80">
        <f t="shared" si="8"/>
        <v>861056.99</v>
      </c>
      <c r="K107" s="80">
        <v>900</v>
      </c>
      <c r="L107" s="80">
        <f t="shared" si="11"/>
        <v>860156.99</v>
      </c>
      <c r="M107" s="90">
        <f t="shared" si="10"/>
        <v>0.13598719907166071</v>
      </c>
    </row>
    <row r="108" spans="1:13" x14ac:dyDescent="0.2">
      <c r="A108" s="93">
        <v>286</v>
      </c>
      <c r="B108" s="81" t="s">
        <v>186</v>
      </c>
      <c r="C108" s="80">
        <v>2000</v>
      </c>
      <c r="D108" s="80"/>
      <c r="E108" s="80"/>
      <c r="F108" s="80"/>
      <c r="G108" s="80"/>
      <c r="H108" s="80"/>
      <c r="I108" s="80"/>
      <c r="J108" s="80">
        <f t="shared" ref="J108:J137" si="12">C108+D108-E108+F108-G108+H108-I108</f>
        <v>2000</v>
      </c>
      <c r="K108" s="80">
        <v>316.5</v>
      </c>
      <c r="L108" s="80">
        <f t="shared" si="11"/>
        <v>1683.5</v>
      </c>
      <c r="M108" s="90">
        <f t="shared" si="10"/>
        <v>4.7822165006867354E-2</v>
      </c>
    </row>
    <row r="109" spans="1:13" x14ac:dyDescent="0.2">
      <c r="A109" s="93">
        <v>289</v>
      </c>
      <c r="B109" s="81" t="s">
        <v>187</v>
      </c>
      <c r="C109" s="80">
        <v>156424.09</v>
      </c>
      <c r="D109" s="80"/>
      <c r="E109" s="80"/>
      <c r="F109" s="80"/>
      <c r="G109" s="80"/>
      <c r="H109" s="80"/>
      <c r="I109" s="80">
        <v>156424.09</v>
      </c>
      <c r="J109" s="80">
        <f t="shared" si="12"/>
        <v>0</v>
      </c>
      <c r="K109" s="80">
        <v>0</v>
      </c>
      <c r="L109" s="80">
        <f t="shared" si="11"/>
        <v>0</v>
      </c>
      <c r="M109" s="90">
        <f t="shared" si="10"/>
        <v>0</v>
      </c>
    </row>
    <row r="110" spans="1:13" x14ac:dyDescent="0.2">
      <c r="A110" s="93">
        <v>291</v>
      </c>
      <c r="B110" s="81" t="s">
        <v>189</v>
      </c>
      <c r="C110" s="80">
        <v>6500</v>
      </c>
      <c r="D110" s="80"/>
      <c r="E110" s="80"/>
      <c r="F110" s="80"/>
      <c r="G110" s="80"/>
      <c r="H110" s="80">
        <v>2085</v>
      </c>
      <c r="I110" s="80"/>
      <c r="J110" s="80">
        <f t="shared" si="12"/>
        <v>8585</v>
      </c>
      <c r="K110" s="80">
        <v>5724.43</v>
      </c>
      <c r="L110" s="80">
        <f t="shared" si="11"/>
        <v>2860.5699999999997</v>
      </c>
      <c r="M110" s="90">
        <f t="shared" si="10"/>
        <v>0.86494355775754084</v>
      </c>
    </row>
    <row r="111" spans="1:13" x14ac:dyDescent="0.2">
      <c r="A111" s="93">
        <v>292</v>
      </c>
      <c r="B111" s="81" t="s">
        <v>191</v>
      </c>
      <c r="C111" s="80">
        <v>2000</v>
      </c>
      <c r="D111" s="80"/>
      <c r="E111" s="80"/>
      <c r="F111" s="80"/>
      <c r="G111" s="80"/>
      <c r="H111" s="80">
        <v>750</v>
      </c>
      <c r="I111" s="80"/>
      <c r="J111" s="80">
        <f t="shared" si="12"/>
        <v>2750</v>
      </c>
      <c r="K111" s="80">
        <v>1593.0800000000002</v>
      </c>
      <c r="L111" s="80">
        <f t="shared" si="11"/>
        <v>1156.9199999999998</v>
      </c>
      <c r="M111" s="90">
        <f t="shared" si="10"/>
        <v>0.24070943010786808</v>
      </c>
    </row>
    <row r="112" spans="1:13" x14ac:dyDescent="0.2">
      <c r="A112" s="93">
        <v>294</v>
      </c>
      <c r="B112" s="81" t="s">
        <v>193</v>
      </c>
      <c r="C112" s="80">
        <v>36450</v>
      </c>
      <c r="D112" s="80"/>
      <c r="E112" s="80"/>
      <c r="F112" s="80"/>
      <c r="G112" s="80">
        <v>10000</v>
      </c>
      <c r="H112" s="80"/>
      <c r="I112" s="80"/>
      <c r="J112" s="80">
        <f t="shared" si="12"/>
        <v>26450</v>
      </c>
      <c r="K112" s="80">
        <v>2429.12</v>
      </c>
      <c r="L112" s="80">
        <f t="shared" si="11"/>
        <v>24020.880000000001</v>
      </c>
      <c r="M112" s="90">
        <f t="shared" si="10"/>
        <v>0.36703247223216939</v>
      </c>
    </row>
    <row r="113" spans="1:13" x14ac:dyDescent="0.2">
      <c r="A113" s="93">
        <v>296</v>
      </c>
      <c r="B113" s="81" t="s">
        <v>195</v>
      </c>
      <c r="C113" s="80">
        <v>1500</v>
      </c>
      <c r="D113" s="80"/>
      <c r="E113" s="80"/>
      <c r="F113" s="80"/>
      <c r="G113" s="80"/>
      <c r="H113" s="80"/>
      <c r="I113" s="80"/>
      <c r="J113" s="80">
        <f t="shared" si="12"/>
        <v>1500</v>
      </c>
      <c r="K113" s="80">
        <v>0</v>
      </c>
      <c r="L113" s="80">
        <f t="shared" si="11"/>
        <v>1500</v>
      </c>
      <c r="M113" s="90">
        <f t="shared" si="10"/>
        <v>0</v>
      </c>
    </row>
    <row r="114" spans="1:13" x14ac:dyDescent="0.2">
      <c r="A114" s="93">
        <v>297</v>
      </c>
      <c r="B114" s="81" t="s">
        <v>197</v>
      </c>
      <c r="C114" s="80">
        <v>2500</v>
      </c>
      <c r="D114" s="80"/>
      <c r="E114" s="80"/>
      <c r="F114" s="80"/>
      <c r="G114" s="80"/>
      <c r="H114" s="80"/>
      <c r="I114" s="80"/>
      <c r="J114" s="80">
        <f t="shared" si="12"/>
        <v>2500</v>
      </c>
      <c r="K114" s="80">
        <v>245</v>
      </c>
      <c r="L114" s="80">
        <f t="shared" si="11"/>
        <v>2255</v>
      </c>
      <c r="M114" s="90">
        <f t="shared" si="10"/>
        <v>3.7018737525063197E-2</v>
      </c>
    </row>
    <row r="115" spans="1:13" x14ac:dyDescent="0.2">
      <c r="A115" s="93">
        <v>298</v>
      </c>
      <c r="B115" s="81" t="s">
        <v>199</v>
      </c>
      <c r="C115" s="80">
        <v>40000</v>
      </c>
      <c r="D115" s="80"/>
      <c r="E115" s="80"/>
      <c r="F115" s="80"/>
      <c r="G115" s="80"/>
      <c r="H115" s="80">
        <v>17500</v>
      </c>
      <c r="I115" s="80"/>
      <c r="J115" s="80">
        <f t="shared" si="12"/>
        <v>57500</v>
      </c>
      <c r="K115" s="80">
        <v>7406.3899999999994</v>
      </c>
      <c r="L115" s="80">
        <f t="shared" si="11"/>
        <v>50093.61</v>
      </c>
      <c r="M115" s="90">
        <f t="shared" si="10"/>
        <v>1.1190824792581746</v>
      </c>
    </row>
    <row r="116" spans="1:13" x14ac:dyDescent="0.2">
      <c r="A116" s="93">
        <v>299</v>
      </c>
      <c r="B116" s="81" t="s">
        <v>201</v>
      </c>
      <c r="C116" s="80">
        <v>14019.070000000003</v>
      </c>
      <c r="D116" s="80"/>
      <c r="E116" s="80"/>
      <c r="F116" s="80"/>
      <c r="G116" s="80"/>
      <c r="H116" s="80"/>
      <c r="I116" s="80"/>
      <c r="J116" s="80">
        <f t="shared" si="12"/>
        <v>14019.070000000003</v>
      </c>
      <c r="K116" s="80">
        <v>7419.4600000000009</v>
      </c>
      <c r="L116" s="80">
        <f t="shared" si="11"/>
        <v>6599.6100000000024</v>
      </c>
      <c r="M116" s="90">
        <f t="shared" si="10"/>
        <v>1.121057315582471</v>
      </c>
    </row>
    <row r="117" spans="1:13" x14ac:dyDescent="0.2">
      <c r="A117" s="93"/>
      <c r="B117" s="81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90"/>
    </row>
    <row r="118" spans="1:13" x14ac:dyDescent="0.2">
      <c r="A118" s="93"/>
      <c r="B118" s="81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90"/>
    </row>
    <row r="119" spans="1:13" x14ac:dyDescent="0.2">
      <c r="A119" s="93"/>
      <c r="B119" s="81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90"/>
    </row>
    <row r="120" spans="1:13" x14ac:dyDescent="0.2">
      <c r="A120" s="93"/>
      <c r="B120" s="81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90"/>
    </row>
    <row r="121" spans="1:13" ht="15.75" x14ac:dyDescent="0.25">
      <c r="A121" s="91">
        <v>3</v>
      </c>
      <c r="B121" s="92" t="s">
        <v>202</v>
      </c>
      <c r="C121" s="78"/>
      <c r="D121" s="80"/>
      <c r="E121" s="80"/>
      <c r="F121" s="80"/>
      <c r="G121" s="80"/>
      <c r="H121" s="80"/>
      <c r="I121" s="80"/>
      <c r="J121" s="80"/>
      <c r="K121" s="80"/>
      <c r="L121" s="80"/>
      <c r="M121" s="90">
        <f t="shared" ref="M121:M127" si="13">K121/$K$137</f>
        <v>0</v>
      </c>
    </row>
    <row r="122" spans="1:13" ht="15" hidden="1" customHeight="1" x14ac:dyDescent="0.2">
      <c r="A122" s="94">
        <v>322</v>
      </c>
      <c r="B122" s="95" t="s">
        <v>204</v>
      </c>
      <c r="C122" s="96">
        <v>166852.37</v>
      </c>
      <c r="D122" s="80"/>
      <c r="E122" s="80"/>
      <c r="F122" s="80"/>
      <c r="G122" s="80"/>
      <c r="H122" s="80"/>
      <c r="I122" s="80">
        <v>166852.37</v>
      </c>
      <c r="J122" s="80">
        <f t="shared" si="12"/>
        <v>0</v>
      </c>
      <c r="K122" s="80">
        <v>0</v>
      </c>
      <c r="L122" s="80">
        <f t="shared" si="11"/>
        <v>0</v>
      </c>
      <c r="M122" s="90">
        <f t="shared" si="13"/>
        <v>0</v>
      </c>
    </row>
    <row r="123" spans="1:13" x14ac:dyDescent="0.2">
      <c r="A123" s="94" t="s">
        <v>205</v>
      </c>
      <c r="B123" s="95" t="s">
        <v>206</v>
      </c>
      <c r="C123" s="96">
        <v>0</v>
      </c>
      <c r="D123" s="80"/>
      <c r="E123" s="80"/>
      <c r="F123" s="80"/>
      <c r="G123" s="80"/>
      <c r="H123" s="80"/>
      <c r="I123" s="80"/>
      <c r="J123" s="80">
        <f t="shared" si="12"/>
        <v>0</v>
      </c>
      <c r="K123" s="80">
        <v>0</v>
      </c>
      <c r="L123" s="80">
        <f t="shared" si="11"/>
        <v>0</v>
      </c>
      <c r="M123" s="90">
        <f t="shared" si="13"/>
        <v>0</v>
      </c>
    </row>
    <row r="124" spans="1:13" x14ac:dyDescent="0.2">
      <c r="A124" s="94">
        <v>324</v>
      </c>
      <c r="B124" s="95" t="s">
        <v>208</v>
      </c>
      <c r="C124" s="96">
        <v>1753341.34</v>
      </c>
      <c r="D124" s="80"/>
      <c r="E124" s="80"/>
      <c r="F124" s="80"/>
      <c r="G124" s="80"/>
      <c r="H124" s="80"/>
      <c r="I124" s="80">
        <v>1454744.14</v>
      </c>
      <c r="J124" s="80">
        <f t="shared" si="12"/>
        <v>298597.20000000019</v>
      </c>
      <c r="K124" s="80">
        <v>0</v>
      </c>
      <c r="L124" s="80">
        <f t="shared" si="11"/>
        <v>298597.20000000019</v>
      </c>
      <c r="M124" s="90">
        <f t="shared" si="13"/>
        <v>0</v>
      </c>
    </row>
    <row r="125" spans="1:13" x14ac:dyDescent="0.2">
      <c r="A125" s="94">
        <v>325</v>
      </c>
      <c r="B125" s="95" t="s">
        <v>210</v>
      </c>
      <c r="C125" s="96">
        <v>203351.32</v>
      </c>
      <c r="D125" s="80"/>
      <c r="E125" s="80"/>
      <c r="F125" s="80"/>
      <c r="G125" s="80"/>
      <c r="H125" s="80"/>
      <c r="I125" s="80">
        <v>203351.32</v>
      </c>
      <c r="J125" s="80">
        <f t="shared" si="12"/>
        <v>0</v>
      </c>
      <c r="K125" s="80">
        <v>0</v>
      </c>
      <c r="L125" s="80">
        <f t="shared" si="11"/>
        <v>0</v>
      </c>
      <c r="M125" s="90">
        <f t="shared" si="13"/>
        <v>0</v>
      </c>
    </row>
    <row r="126" spans="1:13" x14ac:dyDescent="0.2">
      <c r="A126" s="94">
        <v>326</v>
      </c>
      <c r="B126" s="95" t="s">
        <v>247</v>
      </c>
      <c r="C126" s="96">
        <v>0</v>
      </c>
      <c r="D126" s="80">
        <v>1000</v>
      </c>
      <c r="E126" s="80"/>
      <c r="F126" s="80"/>
      <c r="G126" s="80"/>
      <c r="H126" s="80"/>
      <c r="I126" s="80"/>
      <c r="J126" s="80">
        <f t="shared" si="12"/>
        <v>1000</v>
      </c>
      <c r="K126" s="80">
        <v>639.98</v>
      </c>
      <c r="L126" s="80">
        <f t="shared" si="11"/>
        <v>360.02</v>
      </c>
      <c r="M126" s="90">
        <f t="shared" si="13"/>
        <v>9.6698986290979366E-2</v>
      </c>
    </row>
    <row r="127" spans="1:13" x14ac:dyDescent="0.2">
      <c r="A127" s="94">
        <v>328</v>
      </c>
      <c r="B127" s="95" t="s">
        <v>212</v>
      </c>
      <c r="C127" s="96">
        <v>8000</v>
      </c>
      <c r="D127" s="80"/>
      <c r="E127" s="80"/>
      <c r="F127" s="80"/>
      <c r="G127" s="80"/>
      <c r="H127" s="80"/>
      <c r="I127" s="80"/>
      <c r="J127" s="80">
        <f t="shared" si="12"/>
        <v>8000</v>
      </c>
      <c r="K127" s="80">
        <v>0</v>
      </c>
      <c r="L127" s="80">
        <f t="shared" si="11"/>
        <v>8000</v>
      </c>
      <c r="M127" s="90">
        <f t="shared" si="13"/>
        <v>0</v>
      </c>
    </row>
    <row r="128" spans="1:13" ht="15" hidden="1" customHeight="1" x14ac:dyDescent="0.2">
      <c r="A128" s="94">
        <v>329</v>
      </c>
      <c r="B128" s="95" t="s">
        <v>214</v>
      </c>
      <c r="C128" s="96">
        <v>0</v>
      </c>
      <c r="D128" s="80">
        <v>2000</v>
      </c>
      <c r="E128" s="80"/>
      <c r="F128" s="80"/>
      <c r="G128" s="80"/>
      <c r="H128" s="80"/>
      <c r="I128" s="80"/>
      <c r="J128" s="80">
        <f t="shared" si="12"/>
        <v>2000</v>
      </c>
      <c r="K128" s="80">
        <v>1049.99</v>
      </c>
      <c r="L128" s="80">
        <f t="shared" si="11"/>
        <v>950.01</v>
      </c>
      <c r="M128" s="90"/>
    </row>
    <row r="129" spans="1:13" x14ac:dyDescent="0.2">
      <c r="A129" s="94" t="s">
        <v>215</v>
      </c>
      <c r="B129" s="95" t="s">
        <v>216</v>
      </c>
      <c r="C129" s="96"/>
      <c r="D129" s="80"/>
      <c r="E129" s="80"/>
      <c r="F129" s="80"/>
      <c r="G129" s="80"/>
      <c r="H129" s="80"/>
      <c r="I129" s="80"/>
      <c r="J129" s="80">
        <f t="shared" si="12"/>
        <v>0</v>
      </c>
      <c r="K129" s="80"/>
      <c r="L129" s="80">
        <f t="shared" si="11"/>
        <v>0</v>
      </c>
      <c r="M129" s="90"/>
    </row>
    <row r="130" spans="1:13" x14ac:dyDescent="0.2">
      <c r="A130" s="94"/>
      <c r="B130" s="95"/>
      <c r="C130" s="96"/>
      <c r="D130" s="80"/>
      <c r="E130" s="80"/>
      <c r="F130" s="80"/>
      <c r="G130" s="80"/>
      <c r="H130" s="80"/>
      <c r="I130" s="80"/>
      <c r="J130" s="80"/>
      <c r="K130" s="80"/>
      <c r="L130" s="80"/>
      <c r="M130" s="90"/>
    </row>
    <row r="131" spans="1:13" x14ac:dyDescent="0.2">
      <c r="A131" s="93"/>
      <c r="B131" s="81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90"/>
    </row>
    <row r="132" spans="1:13" ht="15.75" x14ac:dyDescent="0.25">
      <c r="A132" s="91">
        <v>4</v>
      </c>
      <c r="B132" s="92" t="s">
        <v>217</v>
      </c>
      <c r="C132" s="78"/>
      <c r="D132" s="80"/>
      <c r="E132" s="80"/>
      <c r="F132" s="80"/>
      <c r="G132" s="80"/>
      <c r="H132" s="80"/>
      <c r="I132" s="80"/>
      <c r="J132" s="80"/>
      <c r="K132" s="80"/>
      <c r="L132" s="80"/>
      <c r="M132" s="90">
        <f t="shared" ref="M132:M136" si="14">K132/$K$137</f>
        <v>0</v>
      </c>
    </row>
    <row r="133" spans="1:13" x14ac:dyDescent="0.2">
      <c r="A133" s="93">
        <v>413</v>
      </c>
      <c r="B133" s="81" t="s">
        <v>219</v>
      </c>
      <c r="C133" s="80">
        <v>59750</v>
      </c>
      <c r="D133" s="80"/>
      <c r="E133" s="80"/>
      <c r="F133" s="80"/>
      <c r="G133" s="80"/>
      <c r="H133" s="80"/>
      <c r="I133" s="80">
        <v>59750</v>
      </c>
      <c r="J133" s="80">
        <f t="shared" si="12"/>
        <v>0</v>
      </c>
      <c r="K133" s="80">
        <v>0</v>
      </c>
      <c r="L133" s="80">
        <f t="shared" si="11"/>
        <v>0</v>
      </c>
      <c r="M133" s="90">
        <f t="shared" si="14"/>
        <v>0</v>
      </c>
    </row>
    <row r="134" spans="1:13" x14ac:dyDescent="0.2">
      <c r="A134" s="93">
        <v>415</v>
      </c>
      <c r="B134" s="81" t="s">
        <v>221</v>
      </c>
      <c r="C134" s="80">
        <v>15100</v>
      </c>
      <c r="D134" s="80"/>
      <c r="E134" s="80"/>
      <c r="F134" s="80"/>
      <c r="G134" s="80"/>
      <c r="H134" s="80"/>
      <c r="I134" s="80">
        <v>15100</v>
      </c>
      <c r="J134" s="80">
        <f t="shared" si="12"/>
        <v>0</v>
      </c>
      <c r="K134" s="80">
        <v>0</v>
      </c>
      <c r="L134" s="80">
        <f t="shared" si="11"/>
        <v>0</v>
      </c>
      <c r="M134" s="90">
        <f t="shared" si="14"/>
        <v>0</v>
      </c>
    </row>
    <row r="135" spans="1:13" x14ac:dyDescent="0.2">
      <c r="A135" s="93">
        <v>419</v>
      </c>
      <c r="B135" s="81" t="s">
        <v>223</v>
      </c>
      <c r="C135" s="80">
        <v>101835.6</v>
      </c>
      <c r="D135" s="80"/>
      <c r="E135" s="80"/>
      <c r="F135" s="80">
        <v>5000</v>
      </c>
      <c r="G135" s="80"/>
      <c r="H135" s="80">
        <v>67100</v>
      </c>
      <c r="I135" s="80"/>
      <c r="J135" s="80">
        <f t="shared" si="12"/>
        <v>173935.6</v>
      </c>
      <c r="K135" s="80">
        <v>77239.069999999992</v>
      </c>
      <c r="L135" s="80">
        <f t="shared" si="11"/>
        <v>96696.530000000013</v>
      </c>
      <c r="M135" s="90">
        <f t="shared" si="14"/>
        <v>11.670583097999929</v>
      </c>
    </row>
    <row r="136" spans="1:13" ht="15.75" thickBot="1" x14ac:dyDescent="0.25">
      <c r="A136" s="93">
        <v>453</v>
      </c>
      <c r="B136" s="81" t="s">
        <v>225</v>
      </c>
      <c r="C136" s="80">
        <v>8000</v>
      </c>
      <c r="D136" s="80"/>
      <c r="E136" s="80"/>
      <c r="F136" s="80"/>
      <c r="G136" s="80"/>
      <c r="H136" s="80"/>
      <c r="I136" s="80"/>
      <c r="J136" s="80">
        <f t="shared" si="12"/>
        <v>8000</v>
      </c>
      <c r="K136" s="80">
        <v>0</v>
      </c>
      <c r="L136" s="80">
        <f t="shared" si="11"/>
        <v>8000</v>
      </c>
      <c r="M136" s="97">
        <f t="shared" si="14"/>
        <v>0</v>
      </c>
    </row>
    <row r="137" spans="1:13" ht="15.75" thickBot="1" x14ac:dyDescent="0.25">
      <c r="A137" s="93">
        <v>472</v>
      </c>
      <c r="B137" s="81" t="s">
        <v>227</v>
      </c>
      <c r="C137" s="80">
        <v>7000</v>
      </c>
      <c r="D137" s="80"/>
      <c r="E137" s="80"/>
      <c r="F137" s="80"/>
      <c r="G137" s="80"/>
      <c r="H137" s="80"/>
      <c r="I137" s="80"/>
      <c r="J137" s="80">
        <f t="shared" si="12"/>
        <v>7000</v>
      </c>
      <c r="K137" s="80">
        <v>6618.27</v>
      </c>
      <c r="L137" s="80">
        <f t="shared" si="11"/>
        <v>381.72999999999956</v>
      </c>
      <c r="M137" s="98">
        <v>1</v>
      </c>
    </row>
    <row r="138" spans="1:13" ht="16.5" thickBot="1" x14ac:dyDescent="0.3">
      <c r="A138" s="84"/>
      <c r="B138" s="85" t="s">
        <v>235</v>
      </c>
      <c r="C138" s="86">
        <f>SUM(C28:C137)</f>
        <v>11460207.590000002</v>
      </c>
      <c r="D138" s="86">
        <f t="shared" ref="D138:L138" si="15">SUM(D28:D137)</f>
        <v>28000</v>
      </c>
      <c r="E138" s="86">
        <f t="shared" si="15"/>
        <v>1047113.26</v>
      </c>
      <c r="F138" s="86">
        <f t="shared" si="15"/>
        <v>79375</v>
      </c>
      <c r="G138" s="86">
        <f t="shared" si="15"/>
        <v>79375</v>
      </c>
      <c r="H138" s="86">
        <f t="shared" si="15"/>
        <v>288850</v>
      </c>
      <c r="I138" s="86">
        <f t="shared" si="15"/>
        <v>5242279.6499999994</v>
      </c>
      <c r="J138" s="86">
        <f t="shared" si="15"/>
        <v>5487664.6800000006</v>
      </c>
      <c r="K138" s="86">
        <f t="shared" si="15"/>
        <v>2466554.58</v>
      </c>
      <c r="L138" s="86">
        <f t="shared" si="15"/>
        <v>3021110.0999999996</v>
      </c>
    </row>
    <row r="139" spans="1:13" x14ac:dyDescent="0.2">
      <c r="A139" s="99"/>
      <c r="D139" s="100"/>
      <c r="E139" s="100"/>
      <c r="F139" s="100"/>
      <c r="G139" s="100"/>
      <c r="H139" s="100"/>
      <c r="I139" s="100"/>
      <c r="J139" s="100"/>
      <c r="K139" s="100"/>
      <c r="L139" s="100"/>
    </row>
    <row r="140" spans="1:13" ht="15.75" thickBot="1" x14ac:dyDescent="0.25">
      <c r="E140" s="51"/>
      <c r="J140" s="109"/>
    </row>
    <row r="141" spans="1:13" ht="15.75" x14ac:dyDescent="0.25">
      <c r="A141" s="24" t="s">
        <v>228</v>
      </c>
      <c r="B141" s="25"/>
      <c r="C141" s="26"/>
      <c r="D141" s="27"/>
      <c r="E141" s="27"/>
      <c r="F141" s="27"/>
      <c r="G141" s="27"/>
      <c r="H141" s="27"/>
      <c r="I141" s="27"/>
      <c r="J141" s="27"/>
      <c r="K141" s="27"/>
    </row>
    <row r="142" spans="1:13" ht="15.75" x14ac:dyDescent="0.25">
      <c r="A142" s="28" t="s">
        <v>2</v>
      </c>
      <c r="B142" s="29"/>
      <c r="C142" s="30"/>
      <c r="D142" s="27"/>
      <c r="E142" s="27"/>
      <c r="F142" s="27"/>
      <c r="G142" s="27"/>
      <c r="H142" s="27"/>
      <c r="I142" s="27"/>
      <c r="J142" s="27"/>
      <c r="K142" s="27"/>
    </row>
    <row r="143" spans="1:13" ht="8.1" customHeight="1" thickBot="1" x14ac:dyDescent="0.25">
      <c r="A143" s="31"/>
      <c r="B143" s="32"/>
      <c r="C143" s="33"/>
      <c r="D143" s="27"/>
      <c r="E143" s="27"/>
      <c r="F143" s="27"/>
      <c r="G143" s="27"/>
      <c r="H143" s="27"/>
      <c r="I143" s="27"/>
      <c r="J143" s="27"/>
      <c r="K143" s="27"/>
    </row>
    <row r="144" spans="1:13" ht="8.1" customHeight="1" x14ac:dyDescent="0.2">
      <c r="A144" s="34"/>
      <c r="B144" s="35"/>
      <c r="C144" s="36"/>
      <c r="D144" s="27"/>
      <c r="E144" s="27"/>
      <c r="F144" s="27"/>
      <c r="G144" s="27"/>
      <c r="H144" s="27"/>
      <c r="I144" s="27"/>
      <c r="J144" s="27"/>
      <c r="K144" s="27"/>
    </row>
    <row r="145" spans="1:10" x14ac:dyDescent="0.2">
      <c r="A145" s="37" t="s">
        <v>229</v>
      </c>
      <c r="B145" s="38"/>
      <c r="C145" s="39"/>
      <c r="D145" s="27"/>
      <c r="E145" s="27"/>
      <c r="F145" s="27"/>
      <c r="G145" s="27"/>
      <c r="H145" s="27"/>
      <c r="I145" s="27"/>
      <c r="J145" s="27"/>
    </row>
    <row r="146" spans="1:10" x14ac:dyDescent="0.2">
      <c r="A146" s="40" t="s">
        <v>234</v>
      </c>
      <c r="B146" s="38"/>
      <c r="C146" s="41">
        <v>815768.15000000037</v>
      </c>
      <c r="D146" s="27"/>
      <c r="E146" s="27"/>
      <c r="F146" s="27"/>
      <c r="G146" s="27"/>
      <c r="H146" s="27"/>
      <c r="I146" s="27"/>
      <c r="J146" s="27"/>
    </row>
    <row r="147" spans="1:10" x14ac:dyDescent="0.2">
      <c r="A147" s="40" t="s">
        <v>230</v>
      </c>
      <c r="B147" s="38"/>
      <c r="C147" s="41">
        <f>K22</f>
        <v>3609813.41</v>
      </c>
      <c r="D147" s="27"/>
      <c r="E147" s="27"/>
      <c r="F147" s="27"/>
      <c r="G147" s="27"/>
      <c r="H147" s="27"/>
      <c r="I147" s="27"/>
      <c r="J147" s="27"/>
    </row>
    <row r="148" spans="1:10" x14ac:dyDescent="0.2">
      <c r="A148" s="40" t="s">
        <v>251</v>
      </c>
      <c r="B148" s="38"/>
      <c r="C148" s="41">
        <v>-158343.43</v>
      </c>
      <c r="D148" s="27"/>
      <c r="E148" s="27"/>
      <c r="F148" s="27"/>
      <c r="G148" s="27"/>
      <c r="H148" s="27"/>
      <c r="I148" s="27"/>
      <c r="J148" s="27"/>
    </row>
    <row r="149" spans="1:10" x14ac:dyDescent="0.2">
      <c r="A149" s="40" t="s">
        <v>231</v>
      </c>
      <c r="B149" s="38"/>
      <c r="C149" s="42">
        <f>-K138</f>
        <v>-2466554.58</v>
      </c>
      <c r="D149" s="27"/>
      <c r="E149" s="27"/>
      <c r="F149" s="27"/>
      <c r="G149" s="27"/>
      <c r="H149" s="27"/>
      <c r="I149" s="27"/>
      <c r="J149" s="27"/>
    </row>
    <row r="150" spans="1:10" ht="15.75" x14ac:dyDescent="0.25">
      <c r="A150" s="43" t="s">
        <v>232</v>
      </c>
      <c r="B150" s="44"/>
      <c r="C150" s="45">
        <f>SUM(C146:C149)</f>
        <v>1800683.5500000007</v>
      </c>
      <c r="D150" s="27"/>
      <c r="E150" s="27"/>
      <c r="F150" s="27"/>
      <c r="G150" s="27"/>
      <c r="H150" s="27"/>
      <c r="I150" s="27"/>
      <c r="J150" s="27"/>
    </row>
    <row r="151" spans="1:10" ht="15.75" x14ac:dyDescent="0.25">
      <c r="A151" s="43"/>
      <c r="B151" s="44"/>
      <c r="C151" s="45"/>
      <c r="D151" s="27"/>
      <c r="E151" s="27"/>
      <c r="F151" s="27"/>
      <c r="G151" s="27"/>
      <c r="H151" s="27"/>
      <c r="I151" s="27"/>
      <c r="J151" s="27"/>
    </row>
    <row r="152" spans="1:10" x14ac:dyDescent="0.2">
      <c r="A152" s="37" t="s">
        <v>233</v>
      </c>
      <c r="B152" s="38"/>
      <c r="C152" s="41"/>
      <c r="D152" s="27"/>
      <c r="E152" s="27"/>
      <c r="F152" s="27"/>
      <c r="G152" s="27"/>
      <c r="H152" s="27"/>
      <c r="I152" s="27"/>
      <c r="J152" s="27"/>
    </row>
    <row r="153" spans="1:10" x14ac:dyDescent="0.2">
      <c r="A153" s="40" t="s">
        <v>236</v>
      </c>
      <c r="B153" s="38"/>
      <c r="C153" s="41">
        <v>233.12</v>
      </c>
      <c r="D153" s="27"/>
      <c r="E153" s="27"/>
      <c r="F153" s="27"/>
      <c r="G153" s="27"/>
      <c r="H153" s="27"/>
      <c r="I153" s="27"/>
      <c r="J153" s="27"/>
    </row>
    <row r="154" spans="1:10" x14ac:dyDescent="0.2">
      <c r="A154" s="40" t="s">
        <v>237</v>
      </c>
      <c r="B154" s="38"/>
      <c r="C154" s="41">
        <v>10668.24</v>
      </c>
      <c r="D154" s="27"/>
      <c r="E154" s="27"/>
      <c r="F154" s="27"/>
      <c r="G154" s="27"/>
      <c r="H154" s="27"/>
      <c r="I154" s="27"/>
      <c r="J154" s="27"/>
    </row>
    <row r="155" spans="1:10" x14ac:dyDescent="0.2">
      <c r="A155" s="40" t="s">
        <v>252</v>
      </c>
      <c r="B155" s="38"/>
      <c r="C155" s="41">
        <v>1760.53</v>
      </c>
      <c r="D155" s="27"/>
      <c r="E155" s="27"/>
      <c r="F155" s="27"/>
      <c r="G155" s="27"/>
      <c r="H155" s="27"/>
      <c r="I155" s="27"/>
      <c r="J155" s="27"/>
    </row>
    <row r="156" spans="1:10" x14ac:dyDescent="0.2">
      <c r="A156" s="40" t="s">
        <v>257</v>
      </c>
      <c r="B156" s="38"/>
      <c r="C156" s="41">
        <v>5375.5600000000022</v>
      </c>
      <c r="D156" s="27"/>
      <c r="E156" s="27"/>
      <c r="F156" s="27"/>
      <c r="G156" s="27"/>
      <c r="H156" s="27"/>
      <c r="I156" s="27"/>
      <c r="J156" s="27"/>
    </row>
    <row r="157" spans="1:10" x14ac:dyDescent="0.2">
      <c r="A157" s="40" t="s">
        <v>253</v>
      </c>
      <c r="B157" s="38"/>
      <c r="C157" s="41">
        <f>990.15*5</f>
        <v>4950.75</v>
      </c>
      <c r="D157" s="27"/>
      <c r="E157" s="27"/>
      <c r="F157" s="27"/>
      <c r="G157" s="27"/>
      <c r="H157" s="27"/>
      <c r="I157" s="27"/>
      <c r="J157" s="27"/>
    </row>
    <row r="158" spans="1:10" x14ac:dyDescent="0.2">
      <c r="A158" s="40" t="s">
        <v>258</v>
      </c>
      <c r="B158" s="38"/>
      <c r="C158" s="41">
        <f>1235.85+1235.85+1235.85+418.55</f>
        <v>4126.0999999999995</v>
      </c>
      <c r="D158" s="27"/>
      <c r="E158" s="27"/>
      <c r="F158" s="27"/>
      <c r="G158" s="27"/>
      <c r="H158" s="27"/>
      <c r="I158" s="27"/>
      <c r="J158" s="27"/>
    </row>
    <row r="159" spans="1:10" ht="2.1" customHeight="1" x14ac:dyDescent="0.2">
      <c r="A159" s="40"/>
      <c r="B159" s="38"/>
      <c r="C159" s="42"/>
      <c r="D159" s="27"/>
      <c r="E159" s="27"/>
      <c r="F159" s="27"/>
      <c r="G159" s="27"/>
      <c r="H159" s="27"/>
      <c r="I159" s="27"/>
      <c r="J159" s="27"/>
    </row>
    <row r="160" spans="1:10" ht="15.75" x14ac:dyDescent="0.25">
      <c r="A160" s="43"/>
      <c r="B160" s="44"/>
      <c r="C160" s="45">
        <f>SUM(C153:C159)</f>
        <v>27114.300000000003</v>
      </c>
      <c r="D160" s="27"/>
      <c r="E160" s="27"/>
      <c r="F160" s="27"/>
      <c r="G160" s="27"/>
      <c r="H160" s="27"/>
      <c r="I160" s="27"/>
      <c r="J160" s="27"/>
    </row>
    <row r="161" spans="1:10" ht="2.1" customHeight="1" x14ac:dyDescent="0.25">
      <c r="A161" s="43"/>
      <c r="B161" s="44"/>
      <c r="C161" s="46"/>
      <c r="D161" s="27"/>
      <c r="E161" s="27"/>
      <c r="F161" s="27"/>
      <c r="G161" s="27"/>
      <c r="H161" s="27"/>
      <c r="I161" s="27"/>
      <c r="J161" s="27"/>
    </row>
    <row r="162" spans="1:10" ht="9.9499999999999993" customHeight="1" x14ac:dyDescent="0.2">
      <c r="A162" s="40"/>
      <c r="B162" s="38"/>
      <c r="C162" s="41"/>
      <c r="D162" s="27"/>
      <c r="E162" s="27"/>
      <c r="F162" s="27"/>
      <c r="G162" s="27"/>
      <c r="H162" s="27"/>
      <c r="I162" s="27"/>
      <c r="J162" s="27"/>
    </row>
    <row r="163" spans="1:10" ht="16.5" thickBot="1" x14ac:dyDescent="0.3">
      <c r="A163" s="47" t="s">
        <v>270</v>
      </c>
      <c r="B163" s="48"/>
      <c r="C163" s="49">
        <f>C150+C160</f>
        <v>1827797.8500000008</v>
      </c>
      <c r="D163" s="27"/>
      <c r="E163" s="27"/>
      <c r="F163" s="27"/>
      <c r="G163" s="27"/>
      <c r="H163" s="27"/>
      <c r="I163" s="27"/>
      <c r="J163" s="27"/>
    </row>
    <row r="164" spans="1:10" x14ac:dyDescent="0.2">
      <c r="C164" s="51"/>
      <c r="D164" s="27"/>
      <c r="E164" s="27"/>
      <c r="F164" s="27"/>
      <c r="G164" s="27"/>
      <c r="H164" s="27"/>
      <c r="I164" s="27"/>
      <c r="J164" s="27"/>
    </row>
    <row r="165" spans="1:10" x14ac:dyDescent="0.2">
      <c r="B165" s="50" t="s">
        <v>271</v>
      </c>
      <c r="C165" s="108"/>
    </row>
    <row r="166" spans="1:10" s="105" customFormat="1" x14ac:dyDescent="0.2"/>
    <row r="167" spans="1:10" s="105" customFormat="1" x14ac:dyDescent="0.2"/>
    <row r="168" spans="1:10" s="105" customFormat="1" x14ac:dyDescent="0.2"/>
    <row r="169" spans="1:10" s="105" customFormat="1" x14ac:dyDescent="0.2"/>
    <row r="170" spans="1:10" s="105" customFormat="1" x14ac:dyDescent="0.2"/>
    <row r="171" spans="1:10" s="105" customFormat="1" x14ac:dyDescent="0.2"/>
    <row r="172" spans="1:10" s="105" customFormat="1" x14ac:dyDescent="0.2"/>
    <row r="173" spans="1:10" s="105" customFormat="1" x14ac:dyDescent="0.2"/>
    <row r="174" spans="1:10" s="105" customFormat="1" x14ac:dyDescent="0.2"/>
    <row r="175" spans="1:10" s="105" customFormat="1" x14ac:dyDescent="0.2"/>
    <row r="176" spans="1:10" s="101" customFormat="1" ht="14.25" x14ac:dyDescent="0.2"/>
    <row r="177" spans="2:11" s="101" customFormat="1" ht="0.95" customHeight="1" x14ac:dyDescent="0.2"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</row>
    <row r="178" spans="2:11" s="101" customFormat="1" x14ac:dyDescent="0.25">
      <c r="B178" s="102" t="s">
        <v>248</v>
      </c>
      <c r="C178" s="103"/>
      <c r="D178" s="103"/>
      <c r="E178" s="103"/>
      <c r="F178" s="103"/>
      <c r="G178" s="103"/>
      <c r="H178" s="103"/>
      <c r="I178" s="103"/>
      <c r="J178" s="103"/>
    </row>
    <row r="179" spans="2:11" s="101" customFormat="1" x14ac:dyDescent="0.25">
      <c r="B179" s="102" t="s">
        <v>249</v>
      </c>
      <c r="C179" s="103"/>
      <c r="D179" s="103"/>
      <c r="E179" s="103"/>
      <c r="F179" s="103"/>
      <c r="G179" s="103"/>
      <c r="H179" s="103"/>
      <c r="I179" s="103"/>
      <c r="J179" s="103"/>
    </row>
    <row r="180" spans="2:11" s="105" customFormat="1" x14ac:dyDescent="0.2"/>
    <row r="181" spans="2:11" s="105" customFormat="1" x14ac:dyDescent="0.2"/>
    <row r="182" spans="2:11" s="2" customFormat="1" x14ac:dyDescent="0.2"/>
    <row r="183" spans="2:11" s="2" customFormat="1" x14ac:dyDescent="0.2"/>
    <row r="184" spans="2:11" s="2" customFormat="1" x14ac:dyDescent="0.2"/>
    <row r="185" spans="2:11" s="2" customFormat="1" x14ac:dyDescent="0.2"/>
  </sheetData>
  <mergeCells count="2">
    <mergeCell ref="B6:B7"/>
    <mergeCell ref="K6:K7"/>
  </mergeCells>
  <printOptions horizontalCentered="1"/>
  <pageMargins left="0.19685039370078741" right="0.19685039370078741" top="0.78740157480314965" bottom="0.59055118110236227" header="0.31496062992125984" footer="0.31496062992125984"/>
  <pageSetup scale="6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Vivi</cp:lastModifiedBy>
  <cp:lastPrinted>2018-12-10T20:21:14Z</cp:lastPrinted>
  <dcterms:created xsi:type="dcterms:W3CDTF">2018-02-13T22:14:16Z</dcterms:created>
  <dcterms:modified xsi:type="dcterms:W3CDTF">2019-01-23T17:15:18Z</dcterms:modified>
</cp:coreProperties>
</file>